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26520" windowHeight="11865"/>
  </bookViews>
  <sheets>
    <sheet name="2018 ГОД" sheetId="7" r:id="rId1"/>
  </sheets>
  <calcPr calcId="144525"/>
</workbook>
</file>

<file path=xl/calcChain.xml><?xml version="1.0" encoding="utf-8"?>
<calcChain xmlns="http://schemas.openxmlformats.org/spreadsheetml/2006/main">
  <c r="D69" i="7" l="1"/>
  <c r="E69" i="7"/>
  <c r="E68" i="7"/>
  <c r="D68" i="7"/>
  <c r="Q64" i="7"/>
  <c r="P64" i="7"/>
  <c r="Q68" i="7" l="1"/>
  <c r="P68" i="7"/>
  <c r="H61" i="7" l="1"/>
  <c r="G61" i="7"/>
  <c r="H25" i="7"/>
  <c r="G25" i="7"/>
  <c r="F64" i="7"/>
  <c r="E64" i="7"/>
  <c r="D64" i="7"/>
  <c r="E53" i="7"/>
  <c r="D53" i="7"/>
  <c r="O29" i="7" l="1"/>
  <c r="D70" i="7" l="1"/>
  <c r="I69" i="7"/>
  <c r="I68" i="7"/>
  <c r="I56" i="7"/>
  <c r="F57" i="7"/>
  <c r="F56" i="7"/>
  <c r="L60" i="7"/>
  <c r="F52" i="7" l="1"/>
  <c r="F48" i="7"/>
  <c r="L44" i="7"/>
  <c r="F44" i="7"/>
  <c r="I41" i="7"/>
  <c r="D42" i="7"/>
  <c r="I40" i="7"/>
  <c r="F40" i="7"/>
  <c r="I32" i="7" l="1"/>
  <c r="F29" i="7"/>
  <c r="D18" i="7"/>
  <c r="D34" i="7"/>
  <c r="D30" i="7"/>
  <c r="E26" i="7"/>
  <c r="D26" i="7"/>
  <c r="F24" i="7"/>
  <c r="E18" i="7" l="1"/>
  <c r="F16" i="7"/>
  <c r="Q70" i="7"/>
  <c r="P70" i="7"/>
  <c r="H70" i="7"/>
  <c r="G70" i="7"/>
  <c r="E70" i="7"/>
  <c r="F69" i="7"/>
  <c r="R68" i="7"/>
  <c r="F68" i="7"/>
  <c r="Q66" i="7"/>
  <c r="P66" i="7"/>
  <c r="N66" i="7"/>
  <c r="M66" i="7"/>
  <c r="L66" i="7"/>
  <c r="K66" i="7"/>
  <c r="J66" i="7"/>
  <c r="H66" i="7"/>
  <c r="G66" i="7"/>
  <c r="E66" i="7"/>
  <c r="D66" i="7"/>
  <c r="R65" i="7"/>
  <c r="I65" i="7"/>
  <c r="F65" i="7"/>
  <c r="R64" i="7"/>
  <c r="O64" i="7"/>
  <c r="O66" i="7" s="1"/>
  <c r="I64" i="7"/>
  <c r="F66" i="7"/>
  <c r="Q62" i="7"/>
  <c r="P62" i="7"/>
  <c r="N62" i="7"/>
  <c r="M62" i="7"/>
  <c r="L62" i="7"/>
  <c r="K62" i="7"/>
  <c r="J62" i="7"/>
  <c r="H62" i="7"/>
  <c r="G62" i="7"/>
  <c r="E62" i="7"/>
  <c r="D62" i="7"/>
  <c r="R61" i="7"/>
  <c r="I61" i="7"/>
  <c r="F61" i="7"/>
  <c r="R60" i="7"/>
  <c r="O60" i="7"/>
  <c r="O62" i="7" s="1"/>
  <c r="I60" i="7"/>
  <c r="I62" i="7" s="1"/>
  <c r="F60" i="7"/>
  <c r="Q58" i="7"/>
  <c r="P58" i="7"/>
  <c r="O58" i="7"/>
  <c r="N58" i="7"/>
  <c r="M58" i="7"/>
  <c r="L58" i="7"/>
  <c r="K58" i="7"/>
  <c r="J58" i="7"/>
  <c r="H58" i="7"/>
  <c r="G58" i="7"/>
  <c r="F58" i="7"/>
  <c r="E58" i="7"/>
  <c r="D58" i="7"/>
  <c r="R57" i="7"/>
  <c r="I57" i="7"/>
  <c r="I58" i="7" s="1"/>
  <c r="R56" i="7"/>
  <c r="R58" i="7" s="1"/>
  <c r="Q54" i="7"/>
  <c r="P54" i="7"/>
  <c r="O54" i="7"/>
  <c r="N54" i="7"/>
  <c r="M54" i="7"/>
  <c r="L54" i="7"/>
  <c r="K54" i="7"/>
  <c r="J54" i="7"/>
  <c r="H54" i="7"/>
  <c r="G54" i="7"/>
  <c r="E54" i="7"/>
  <c r="D54" i="7"/>
  <c r="R53" i="7"/>
  <c r="I53" i="7"/>
  <c r="I54" i="7" s="1"/>
  <c r="F53" i="7"/>
  <c r="R52" i="7"/>
  <c r="S52" i="7" s="1"/>
  <c r="Q50" i="7"/>
  <c r="P50" i="7"/>
  <c r="O50" i="7"/>
  <c r="N50" i="7"/>
  <c r="M50" i="7"/>
  <c r="L50" i="7"/>
  <c r="K50" i="7"/>
  <c r="J50" i="7"/>
  <c r="H50" i="7"/>
  <c r="G50" i="7"/>
  <c r="E50" i="7"/>
  <c r="D50" i="7"/>
  <c r="R49" i="7"/>
  <c r="F49" i="7"/>
  <c r="R48" i="7"/>
  <c r="I48" i="7"/>
  <c r="I50" i="7" s="1"/>
  <c r="Q46" i="7"/>
  <c r="P46" i="7"/>
  <c r="O46" i="7"/>
  <c r="N46" i="7"/>
  <c r="M46" i="7"/>
  <c r="L46" i="7"/>
  <c r="K46" i="7"/>
  <c r="J46" i="7"/>
  <c r="H46" i="7"/>
  <c r="G46" i="7"/>
  <c r="E46" i="7"/>
  <c r="D46" i="7"/>
  <c r="R45" i="7"/>
  <c r="I45" i="7"/>
  <c r="F45" i="7"/>
  <c r="R44" i="7"/>
  <c r="I44" i="7"/>
  <c r="Q42" i="7"/>
  <c r="P42" i="7"/>
  <c r="O42" i="7"/>
  <c r="N42" i="7"/>
  <c r="M42" i="7"/>
  <c r="L42" i="7"/>
  <c r="K42" i="7"/>
  <c r="J42" i="7"/>
  <c r="I42" i="7"/>
  <c r="H42" i="7"/>
  <c r="G42" i="7"/>
  <c r="E42" i="7"/>
  <c r="R41" i="7"/>
  <c r="F41" i="7"/>
  <c r="F42" i="7" s="1"/>
  <c r="R40" i="7"/>
  <c r="R42" i="7" s="1"/>
  <c r="Q38" i="7"/>
  <c r="P38" i="7"/>
  <c r="O38" i="7"/>
  <c r="N38" i="7"/>
  <c r="M38" i="7"/>
  <c r="L38" i="7"/>
  <c r="K38" i="7"/>
  <c r="J38" i="7"/>
  <c r="H38" i="7"/>
  <c r="G38" i="7"/>
  <c r="E38" i="7"/>
  <c r="D38" i="7"/>
  <c r="R37" i="7"/>
  <c r="F37" i="7"/>
  <c r="R36" i="7"/>
  <c r="I36" i="7"/>
  <c r="I38" i="7" s="1"/>
  <c r="F36" i="7"/>
  <c r="Q34" i="7"/>
  <c r="P34" i="7"/>
  <c r="O34" i="7"/>
  <c r="N34" i="7"/>
  <c r="M34" i="7"/>
  <c r="L34" i="7"/>
  <c r="K34" i="7"/>
  <c r="J34" i="7"/>
  <c r="H34" i="7"/>
  <c r="G34" i="7"/>
  <c r="E34" i="7"/>
  <c r="R33" i="7"/>
  <c r="I33" i="7"/>
  <c r="I34" i="7" s="1"/>
  <c r="F33" i="7"/>
  <c r="R32" i="7"/>
  <c r="F32" i="7"/>
  <c r="F31" i="7"/>
  <c r="Q30" i="7"/>
  <c r="P30" i="7"/>
  <c r="O30" i="7"/>
  <c r="N30" i="7"/>
  <c r="M30" i="7"/>
  <c r="L30" i="7"/>
  <c r="K30" i="7"/>
  <c r="J30" i="7"/>
  <c r="H30" i="7"/>
  <c r="G30" i="7"/>
  <c r="E30" i="7"/>
  <c r="F30" i="7" s="1"/>
  <c r="R29" i="7"/>
  <c r="I29" i="7"/>
  <c r="R28" i="7"/>
  <c r="I28" i="7"/>
  <c r="I30" i="7" s="1"/>
  <c r="F28" i="7"/>
  <c r="Q26" i="7"/>
  <c r="P26" i="7"/>
  <c r="O26" i="7"/>
  <c r="N26" i="7"/>
  <c r="M26" i="7"/>
  <c r="L26" i="7"/>
  <c r="K26" i="7"/>
  <c r="J26" i="7"/>
  <c r="H26" i="7"/>
  <c r="G26" i="7"/>
  <c r="R25" i="7"/>
  <c r="I25" i="7"/>
  <c r="F25" i="7"/>
  <c r="F26" i="7" s="1"/>
  <c r="R24" i="7"/>
  <c r="R26" i="7" s="1"/>
  <c r="R23" i="7"/>
  <c r="I23" i="7"/>
  <c r="Q22" i="7"/>
  <c r="P22" i="7"/>
  <c r="O22" i="7"/>
  <c r="N22" i="7"/>
  <c r="M22" i="7"/>
  <c r="L22" i="7"/>
  <c r="K22" i="7"/>
  <c r="J22" i="7"/>
  <c r="H22" i="7"/>
  <c r="G22" i="7"/>
  <c r="E22" i="7"/>
  <c r="D22" i="7"/>
  <c r="R21" i="7"/>
  <c r="R22" i="7" s="1"/>
  <c r="I21" i="7"/>
  <c r="F21" i="7"/>
  <c r="R20" i="7"/>
  <c r="I20" i="7"/>
  <c r="I22" i="7" s="1"/>
  <c r="F20" i="7"/>
  <c r="Q18" i="7"/>
  <c r="P18" i="7"/>
  <c r="O18" i="7"/>
  <c r="O71" i="7" s="1"/>
  <c r="N18" i="7"/>
  <c r="M18" i="7"/>
  <c r="M71" i="7" s="1"/>
  <c r="L18" i="7"/>
  <c r="K18" i="7"/>
  <c r="K71" i="7" s="1"/>
  <c r="J18" i="7"/>
  <c r="H18" i="7"/>
  <c r="G18" i="7"/>
  <c r="R17" i="7"/>
  <c r="R18" i="7" s="1"/>
  <c r="I17" i="7"/>
  <c r="F17" i="7"/>
  <c r="R16" i="7"/>
  <c r="S16" i="7" s="1"/>
  <c r="I70" i="7" l="1"/>
  <c r="R70" i="7"/>
  <c r="S29" i="7"/>
  <c r="I46" i="7"/>
  <c r="S45" i="7"/>
  <c r="S53" i="7"/>
  <c r="S54" i="7" s="1"/>
  <c r="R62" i="7"/>
  <c r="R66" i="7"/>
  <c r="F18" i="7"/>
  <c r="S17" i="7"/>
  <c r="S18" i="7" s="1"/>
  <c r="J71" i="7"/>
  <c r="L71" i="7"/>
  <c r="S23" i="7"/>
  <c r="I26" i="7"/>
  <c r="R34" i="7"/>
  <c r="S37" i="7"/>
  <c r="R46" i="7"/>
  <c r="S49" i="7"/>
  <c r="F70" i="7"/>
  <c r="S32" i="7"/>
  <c r="P71" i="7"/>
  <c r="I66" i="7"/>
  <c r="N71" i="7"/>
  <c r="G71" i="7"/>
  <c r="S60" i="7"/>
  <c r="S61" i="7"/>
  <c r="R50" i="7"/>
  <c r="F50" i="7"/>
  <c r="Q71" i="7"/>
  <c r="R38" i="7"/>
  <c r="H71" i="7"/>
  <c r="F38" i="7"/>
  <c r="F34" i="7"/>
  <c r="R30" i="7"/>
  <c r="D71" i="7"/>
  <c r="F22" i="7"/>
  <c r="S21" i="7"/>
  <c r="I18" i="7"/>
  <c r="S20" i="7"/>
  <c r="S25" i="7"/>
  <c r="E71" i="7"/>
  <c r="S33" i="7"/>
  <c r="S36" i="7"/>
  <c r="S41" i="7"/>
  <c r="F46" i="7"/>
  <c r="S48" i="7"/>
  <c r="F54" i="7"/>
  <c r="R54" i="7"/>
  <c r="S57" i="7"/>
  <c r="F62" i="7"/>
  <c r="S64" i="7"/>
  <c r="S65" i="7"/>
  <c r="S28" i="7"/>
  <c r="S30" i="7" s="1"/>
  <c r="S31" i="7"/>
  <c r="S40" i="7"/>
  <c r="S44" i="7"/>
  <c r="S56" i="7"/>
  <c r="S46" i="7" l="1"/>
  <c r="S34" i="7"/>
  <c r="S70" i="7"/>
  <c r="S26" i="7"/>
  <c r="S38" i="7"/>
  <c r="I71" i="7"/>
  <c r="S42" i="7"/>
  <c r="S58" i="7"/>
  <c r="S50" i="7"/>
  <c r="S22" i="7"/>
  <c r="S66" i="7"/>
  <c r="S62" i="7"/>
  <c r="R71" i="7"/>
  <c r="F71" i="7"/>
  <c r="S71" i="7" l="1"/>
</calcChain>
</file>

<file path=xl/sharedStrings.xml><?xml version="1.0" encoding="utf-8"?>
<sst xmlns="http://schemas.openxmlformats.org/spreadsheetml/2006/main" count="106" uniqueCount="53">
  <si>
    <t>ЗАПРОС ПРЕДЛОЖЕНИЙ</t>
  </si>
  <si>
    <t>ЭЛЕКТРОННЫЙ АУКЦИОН</t>
  </si>
  <si>
    <t>ЗАПРОС КОТИРОВОК</t>
  </si>
  <si>
    <t>ОТКРЫТЫЙ КОРНКУРС</t>
  </si>
  <si>
    <t>ЕДИНСТВЕННЫЙ ПОСТАВЩИК</t>
  </si>
  <si>
    <t>(Тыс. руб.)</t>
  </si>
  <si>
    <t>Цена контракта (тыс. руб.)</t>
  </si>
  <si>
    <t>Цена контракта   (тыс. руб.)</t>
  </si>
  <si>
    <t>Общая экономия бюджетных средств            (тыс. руб.)</t>
  </si>
  <si>
    <t>Относительный объем экономии бюджетных средств      (%)</t>
  </si>
  <si>
    <t>итого</t>
  </si>
  <si>
    <t>Приложение 1 к Отчету</t>
  </si>
  <si>
    <t>Информация о закупках в разрезе городский и сельских поселений МО Приозерский муниципальный район</t>
  </si>
  <si>
    <t>№ п/п</t>
  </si>
  <si>
    <t>Способ размещения заказа</t>
  </si>
  <si>
    <t>Наименование поселения</t>
  </si>
  <si>
    <t xml:space="preserve">1. </t>
  </si>
  <si>
    <t>Громовское с/п</t>
  </si>
  <si>
    <t>2.</t>
  </si>
  <si>
    <t>Запорожское с/п</t>
  </si>
  <si>
    <t>Красноозерное с/п</t>
  </si>
  <si>
    <t>3.</t>
  </si>
  <si>
    <t xml:space="preserve">   НМЦК         (тыс. руб.)</t>
  </si>
  <si>
    <t xml:space="preserve">   НМЦК          (тыс. руб.)</t>
  </si>
  <si>
    <t>Экономия  (тыс. руб.)</t>
  </si>
  <si>
    <t>п.1, 6, 8, 9,16,22, 29 ч.1 ст.93</t>
  </si>
  <si>
    <t>Ларионовскоес/п</t>
  </si>
  <si>
    <t>4.</t>
  </si>
  <si>
    <t>Мельниковское с/п</t>
  </si>
  <si>
    <t>Мичуринское с/п</t>
  </si>
  <si>
    <t>5.</t>
  </si>
  <si>
    <t>6.</t>
  </si>
  <si>
    <t>Петровское с/п</t>
  </si>
  <si>
    <t>Плодовское с/п</t>
  </si>
  <si>
    <t>7.</t>
  </si>
  <si>
    <t>8.</t>
  </si>
  <si>
    <t>9.</t>
  </si>
  <si>
    <t>Раздольевское с/п</t>
  </si>
  <si>
    <t>10.</t>
  </si>
  <si>
    <t>Ромашкинское с/п</t>
  </si>
  <si>
    <t>11.</t>
  </si>
  <si>
    <t>Севастьяновское с/п</t>
  </si>
  <si>
    <t>12.</t>
  </si>
  <si>
    <t>Сосновское с/п</t>
  </si>
  <si>
    <t>Кузнечное г/п</t>
  </si>
  <si>
    <t>13.</t>
  </si>
  <si>
    <t>14.</t>
  </si>
  <si>
    <t>Приозерское г/п</t>
  </si>
  <si>
    <t>ВСЕГО</t>
  </si>
  <si>
    <t>Заключены контракты  с победителями конкурсных процедур</t>
  </si>
  <si>
    <t>Заключены  контракты  с единственным поставщиком   (п.25 ст.93)</t>
  </si>
  <si>
    <t>ЗА 2018 ГОД</t>
  </si>
  <si>
    <t>Таблица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</si>
</sst>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i/>
      <sz val="9"/>
      <color rgb="FF76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10"/>
      <color rgb="FF76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2" borderId="0" xfId="0" applyFill="1" applyBorder="1"/>
    <xf numFmtId="0" fontId="3" fillId="2" borderId="0" xfId="0" applyFont="1" applyFill="1" applyBorder="1" applyAlignment="1">
      <alignment wrapText="1"/>
    </xf>
    <xf numFmtId="4" fontId="0" fillId="2" borderId="0" xfId="0" applyNumberFormat="1" applyFill="1" applyBorder="1"/>
    <xf numFmtId="0" fontId="2" fillId="0" borderId="0" xfId="0" applyFont="1"/>
    <xf numFmtId="0" fontId="1" fillId="0" borderId="0" xfId="0" applyFont="1" applyAlignment="1">
      <alignment vertical="center" wrapText="1"/>
    </xf>
    <xf numFmtId="0" fontId="0" fillId="0" borderId="12" xfId="0" applyBorder="1"/>
    <xf numFmtId="165" fontId="0" fillId="0" borderId="0" xfId="0" applyNumberFormat="1"/>
    <xf numFmtId="165" fontId="2" fillId="0" borderId="0" xfId="0" applyNumberFormat="1" applyFont="1"/>
    <xf numFmtId="0" fontId="0" fillId="0" borderId="10" xfId="0" applyBorder="1"/>
    <xf numFmtId="0" fontId="0" fillId="0" borderId="16" xfId="0" applyBorder="1"/>
    <xf numFmtId="165" fontId="10" fillId="0" borderId="1" xfId="0" applyNumberFormat="1" applyFont="1" applyBorder="1" applyAlignment="1">
      <alignment horizontal="center" vertical="center" wrapText="1"/>
    </xf>
    <xf numFmtId="0" fontId="0" fillId="0" borderId="3" xfId="0" applyBorder="1"/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0" fillId="0" borderId="1" xfId="0" applyBorder="1"/>
    <xf numFmtId="166" fontId="6" fillId="0" borderId="7" xfId="0" applyNumberFormat="1" applyFont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17" fillId="0" borderId="12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8" xfId="0" applyBorder="1"/>
    <xf numFmtId="166" fontId="6" fillId="0" borderId="14" xfId="0" applyNumberFormat="1" applyFont="1" applyBorder="1" applyAlignment="1">
      <alignment horizontal="center" vertical="center" wrapText="1"/>
    </xf>
    <xf numFmtId="166" fontId="17" fillId="0" borderId="14" xfId="0" applyNumberFormat="1" applyFont="1" applyBorder="1" applyAlignment="1">
      <alignment horizontal="center" vertical="center" wrapText="1"/>
    </xf>
    <xf numFmtId="0" fontId="0" fillId="0" borderId="15" xfId="0" applyBorder="1"/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5" fontId="10" fillId="0" borderId="3" xfId="0" applyNumberFormat="1" applyFont="1" applyBorder="1" applyAlignment="1">
      <alignment horizontal="center" vertical="center" wrapText="1"/>
    </xf>
    <xf numFmtId="10" fontId="10" fillId="0" borderId="3" xfId="0" applyNumberFormat="1" applyFont="1" applyBorder="1" applyAlignment="1">
      <alignment horizontal="center" vertical="center" wrapText="1"/>
    </xf>
    <xf numFmtId="10" fontId="0" fillId="0" borderId="0" xfId="0" applyNumberFormat="1"/>
    <xf numFmtId="166" fontId="17" fillId="0" borderId="5" xfId="0" applyNumberFormat="1" applyFont="1" applyBorder="1" applyAlignment="1">
      <alignment horizontal="center" vertical="center" wrapText="1"/>
    </xf>
    <xf numFmtId="166" fontId="17" fillId="0" borderId="7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 wrapText="1"/>
    </xf>
    <xf numFmtId="166" fontId="17" fillId="0" borderId="17" xfId="0" applyNumberFormat="1" applyFont="1" applyBorder="1" applyAlignment="1">
      <alignment horizontal="center" vertical="center" wrapText="1"/>
    </xf>
    <xf numFmtId="166" fontId="17" fillId="0" borderId="10" xfId="0" applyNumberFormat="1" applyFont="1" applyBorder="1" applyAlignment="1">
      <alignment horizontal="center" vertical="center" wrapText="1"/>
    </xf>
    <xf numFmtId="166" fontId="17" fillId="0" borderId="18" xfId="0" applyNumberFormat="1" applyFont="1" applyBorder="1" applyAlignment="1">
      <alignment horizontal="center" vertical="center" wrapText="1"/>
    </xf>
    <xf numFmtId="166" fontId="17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3" borderId="13" xfId="0" applyFill="1" applyBorder="1"/>
    <xf numFmtId="0" fontId="0" fillId="3" borderId="7" xfId="0" applyFill="1" applyBorder="1"/>
    <xf numFmtId="0" fontId="0" fillId="3" borderId="12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4" xfId="0" applyFill="1" applyBorder="1"/>
    <xf numFmtId="0" fontId="6" fillId="3" borderId="1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9" fillId="3" borderId="1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0" fillId="3" borderId="1" xfId="0" applyFill="1" applyBorder="1"/>
    <xf numFmtId="0" fontId="2" fillId="3" borderId="16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10" fillId="3" borderId="4" xfId="0" applyNumberFormat="1" applyFont="1" applyFill="1" applyBorder="1" applyAlignment="1">
      <alignment horizontal="center" vertical="center" wrapText="1"/>
    </xf>
    <xf numFmtId="0" fontId="0" fillId="3" borderId="2" xfId="0" applyFill="1" applyBorder="1"/>
    <xf numFmtId="0" fontId="20" fillId="3" borderId="15" xfId="0" applyFont="1" applyFill="1" applyBorder="1"/>
    <xf numFmtId="0" fontId="21" fillId="3" borderId="3" xfId="0" applyFont="1" applyFill="1" applyBorder="1"/>
    <xf numFmtId="164" fontId="22" fillId="3" borderId="2" xfId="0" applyNumberFormat="1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vertical="center" wrapText="1"/>
    </xf>
    <xf numFmtId="165" fontId="18" fillId="3" borderId="4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/>
    <xf numFmtId="0" fontId="14" fillId="3" borderId="7" xfId="0" applyFont="1" applyFill="1" applyBorder="1"/>
    <xf numFmtId="0" fontId="14" fillId="3" borderId="8" xfId="0" applyFont="1" applyFill="1" applyBorder="1"/>
    <xf numFmtId="0" fontId="14" fillId="3" borderId="9" xfId="0" applyFont="1" applyFill="1" applyBorder="1"/>
    <xf numFmtId="2" fontId="1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10" fontId="10" fillId="0" borderId="1" xfId="0" applyNumberFormat="1" applyFont="1" applyBorder="1" applyAlignment="1">
      <alignment horizontal="center" vertical="center" wrapText="1"/>
    </xf>
    <xf numFmtId="10" fontId="10" fillId="0" borderId="1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Alignment="1"/>
    <xf numFmtId="0" fontId="8" fillId="0" borderId="1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0" fillId="3" borderId="8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8" fillId="3" borderId="13" xfId="0" applyFont="1" applyFill="1" applyBorder="1" applyAlignment="1">
      <alignment horizontal="justify" vertical="center" wrapText="1"/>
    </xf>
    <xf numFmtId="0" fontId="8" fillId="3" borderId="12" xfId="0" applyFont="1" applyFill="1" applyBorder="1" applyAlignment="1">
      <alignment horizontal="justify"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15" fillId="3" borderId="5" xfId="0" applyFont="1" applyFill="1" applyBorder="1" applyAlignment="1">
      <alignment horizontal="center" wrapText="1"/>
    </xf>
    <xf numFmtId="0" fontId="16" fillId="3" borderId="7" xfId="0" applyFont="1" applyFill="1" applyBorder="1" applyAlignment="1">
      <alignment horizontal="center" wrapText="1"/>
    </xf>
    <xf numFmtId="0" fontId="0" fillId="0" borderId="0" xfId="0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" fontId="0" fillId="0" borderId="0" xfId="0" applyNumberFormat="1" applyFill="1" applyBorder="1"/>
    <xf numFmtId="165" fontId="2" fillId="0" borderId="0" xfId="0" applyNumberFormat="1" applyFont="1" applyFill="1" applyBorder="1"/>
    <xf numFmtId="166" fontId="2" fillId="0" borderId="0" xfId="0" applyNumberFormat="1" applyFont="1" applyFill="1" applyBorder="1"/>
    <xf numFmtId="164" fontId="0" fillId="0" borderId="0" xfId="0" applyNumberFormat="1" applyFill="1" applyBorder="1"/>
    <xf numFmtId="0" fontId="2" fillId="0" borderId="0" xfId="0" applyFont="1" applyFill="1" applyBorder="1" applyAlignment="1">
      <alignment wrapText="1"/>
    </xf>
    <xf numFmtId="165" fontId="0" fillId="0" borderId="0" xfId="0" applyNumberFormat="1" applyFill="1" applyBorder="1"/>
    <xf numFmtId="0" fontId="23" fillId="0" borderId="0" xfId="0" applyFont="1" applyFill="1" applyBorder="1"/>
    <xf numFmtId="4" fontId="11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0" fontId="0" fillId="0" borderId="0" xfId="0" applyNumberFormat="1" applyFill="1" applyBorder="1"/>
    <xf numFmtId="4" fontId="24" fillId="0" borderId="0" xfId="0" applyNumberFormat="1" applyFont="1" applyFill="1" applyBorder="1"/>
    <xf numFmtId="0" fontId="26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3" fillId="0" borderId="0" xfId="0" applyFont="1" applyFill="1" applyBorder="1" applyAlignment="1">
      <alignment horizontal="center" wrapText="1"/>
    </xf>
    <xf numFmtId="4" fontId="20" fillId="0" borderId="0" xfId="0" applyNumberFormat="1" applyFont="1" applyFill="1" applyBorder="1"/>
    <xf numFmtId="165" fontId="11" fillId="0" borderId="0" xfId="0" applyNumberFormat="1" applyFont="1" applyFill="1" applyBorder="1"/>
    <xf numFmtId="165" fontId="23" fillId="0" borderId="0" xfId="0" applyNumberFormat="1" applyFont="1" applyFill="1" applyBorder="1"/>
    <xf numFmtId="0" fontId="24" fillId="0" borderId="0" xfId="0" applyFont="1" applyFill="1" applyBorder="1"/>
    <xf numFmtId="0" fontId="28" fillId="0" borderId="0" xfId="0" applyFont="1" applyFill="1" applyBorder="1" applyAlignment="1">
      <alignment horizontal="center" wrapText="1"/>
    </xf>
    <xf numFmtId="4" fontId="23" fillId="0" borderId="0" xfId="0" applyNumberFormat="1" applyFont="1" applyFill="1" applyBorder="1"/>
    <xf numFmtId="0" fontId="29" fillId="0" borderId="0" xfId="0" applyFont="1" applyFill="1" applyBorder="1" applyAlignment="1">
      <alignment horizontal="center" vertical="center" wrapText="1"/>
    </xf>
    <xf numFmtId="165" fontId="25" fillId="0" borderId="0" xfId="0" applyNumberFormat="1" applyFont="1" applyFill="1" applyBorder="1"/>
    <xf numFmtId="0" fontId="30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31" fillId="0" borderId="0" xfId="0" applyFont="1" applyFill="1" applyBorder="1"/>
    <xf numFmtId="0" fontId="11" fillId="0" borderId="0" xfId="0" applyFont="1" applyFill="1" applyBorder="1"/>
    <xf numFmtId="165" fontId="24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10" fontId="11" fillId="0" borderId="0" xfId="0" applyNumberFormat="1" applyFont="1" applyFill="1" applyBorder="1"/>
    <xf numFmtId="0" fontId="20" fillId="0" borderId="0" xfId="0" applyFont="1" applyFill="1" applyBorder="1"/>
    <xf numFmtId="165" fontId="20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tabSelected="1" zoomScaleNormal="100" workbookViewId="0">
      <selection activeCell="H16" sqref="H16"/>
    </sheetView>
  </sheetViews>
  <sheetFormatPr defaultRowHeight="15" x14ac:dyDescent="0.25"/>
  <cols>
    <col min="1" max="1" width="3.42578125" customWidth="1"/>
    <col min="3" max="3" width="8.7109375" customWidth="1"/>
    <col min="4" max="4" width="10.5703125" customWidth="1"/>
    <col min="5" max="5" width="10.7109375" customWidth="1"/>
    <col min="6" max="6" width="10.140625" customWidth="1"/>
    <col min="7" max="7" width="10.7109375" customWidth="1"/>
    <col min="8" max="8" width="11.28515625" customWidth="1"/>
    <col min="9" max="10" width="10.140625" customWidth="1"/>
    <col min="11" max="11" width="10.42578125" customWidth="1"/>
    <col min="12" max="12" width="9.5703125" customWidth="1"/>
    <col min="13" max="13" width="8.140625" customWidth="1"/>
    <col min="14" max="14" width="10.28515625" customWidth="1"/>
    <col min="15" max="15" width="8.85546875" customWidth="1"/>
    <col min="16" max="16" width="9.85546875" customWidth="1"/>
    <col min="17" max="17" width="11.28515625" customWidth="1"/>
    <col min="21" max="22" width="12.28515625" customWidth="1"/>
    <col min="24" max="24" width="6.28515625" customWidth="1"/>
  </cols>
  <sheetData>
    <row r="1" spans="1:23" x14ac:dyDescent="0.25">
      <c r="R1" s="4" t="s">
        <v>11</v>
      </c>
      <c r="S1" s="4"/>
    </row>
    <row r="2" spans="1:23" ht="18.75" x14ac:dyDescent="0.25">
      <c r="D2" s="85" t="s">
        <v>12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23" ht="24.75" customHeight="1" x14ac:dyDescent="0.25">
      <c r="F3" s="13"/>
      <c r="G3" s="85" t="s">
        <v>51</v>
      </c>
      <c r="H3" s="92"/>
      <c r="I3" s="92"/>
      <c r="J3" s="92"/>
      <c r="K3" s="92"/>
      <c r="L3" s="92"/>
      <c r="M3" s="92"/>
      <c r="N3" s="92"/>
      <c r="O3" s="13"/>
      <c r="P3" s="13"/>
    </row>
    <row r="4" spans="1:23" x14ac:dyDescent="0.25">
      <c r="D4" s="2"/>
      <c r="E4" s="3"/>
      <c r="F4" s="3"/>
      <c r="G4" s="1"/>
      <c r="H4" s="3"/>
      <c r="I4" s="1"/>
    </row>
    <row r="5" spans="1:23" ht="12" customHeight="1" thickBot="1" x14ac:dyDescent="0.3">
      <c r="D5" s="2"/>
      <c r="E5" s="3"/>
      <c r="F5" s="3"/>
      <c r="G5" s="1"/>
      <c r="H5" s="3"/>
      <c r="I5" s="1"/>
      <c r="R5" s="87" t="s">
        <v>52</v>
      </c>
      <c r="S5" s="87"/>
      <c r="T5" s="87"/>
    </row>
    <row r="6" spans="1:23" ht="15" customHeight="1" x14ac:dyDescent="0.25">
      <c r="A6" s="97" t="s">
        <v>13</v>
      </c>
      <c r="B6" s="100" t="s">
        <v>14</v>
      </c>
      <c r="C6" s="101"/>
      <c r="D6" s="106" t="s">
        <v>1</v>
      </c>
      <c r="E6" s="100"/>
      <c r="F6" s="101"/>
      <c r="G6" s="100" t="s">
        <v>2</v>
      </c>
      <c r="H6" s="100"/>
      <c r="I6" s="101"/>
      <c r="J6" s="109"/>
      <c r="K6" s="110"/>
      <c r="L6" s="111"/>
      <c r="M6" s="106"/>
      <c r="N6" s="100"/>
      <c r="O6" s="100"/>
      <c r="P6" s="106"/>
      <c r="Q6" s="100"/>
      <c r="R6" s="101"/>
      <c r="S6" s="47"/>
      <c r="T6" s="48"/>
    </row>
    <row r="7" spans="1:23" ht="15" customHeight="1" x14ac:dyDescent="0.25">
      <c r="A7" s="98"/>
      <c r="B7" s="102"/>
      <c r="C7" s="103"/>
      <c r="D7" s="107"/>
      <c r="E7" s="102"/>
      <c r="F7" s="103"/>
      <c r="G7" s="102"/>
      <c r="H7" s="102"/>
      <c r="I7" s="103"/>
      <c r="J7" s="107"/>
      <c r="K7" s="102"/>
      <c r="L7" s="103"/>
      <c r="M7" s="107"/>
      <c r="N7" s="102"/>
      <c r="O7" s="102"/>
      <c r="P7" s="107"/>
      <c r="Q7" s="102"/>
      <c r="R7" s="103"/>
      <c r="S7" s="49"/>
      <c r="T7" s="50"/>
    </row>
    <row r="8" spans="1:23" x14ac:dyDescent="0.25">
      <c r="A8" s="98"/>
      <c r="B8" s="102"/>
      <c r="C8" s="103"/>
      <c r="D8" s="107"/>
      <c r="E8" s="102"/>
      <c r="F8" s="103"/>
      <c r="G8" s="102"/>
      <c r="H8" s="102"/>
      <c r="I8" s="103"/>
      <c r="J8" s="107"/>
      <c r="K8" s="102"/>
      <c r="L8" s="103"/>
      <c r="M8" s="107"/>
      <c r="N8" s="102"/>
      <c r="O8" s="102"/>
      <c r="P8" s="107"/>
      <c r="Q8" s="102"/>
      <c r="R8" s="103"/>
      <c r="S8" s="49"/>
      <c r="T8" s="50"/>
    </row>
    <row r="9" spans="1:23" x14ac:dyDescent="0.25">
      <c r="A9" s="98"/>
      <c r="B9" s="102"/>
      <c r="C9" s="103"/>
      <c r="D9" s="107"/>
      <c r="E9" s="102"/>
      <c r="F9" s="103"/>
      <c r="G9" s="102"/>
      <c r="H9" s="102"/>
      <c r="I9" s="103"/>
      <c r="J9" s="107" t="s">
        <v>0</v>
      </c>
      <c r="K9" s="102"/>
      <c r="L9" s="103"/>
      <c r="M9" s="107" t="s">
        <v>3</v>
      </c>
      <c r="N9" s="102"/>
      <c r="O9" s="102"/>
      <c r="P9" s="107" t="s">
        <v>4</v>
      </c>
      <c r="Q9" s="102"/>
      <c r="R9" s="103"/>
      <c r="S9" s="49"/>
      <c r="T9" s="50"/>
    </row>
    <row r="10" spans="1:23" x14ac:dyDescent="0.25">
      <c r="A10" s="98"/>
      <c r="B10" s="102"/>
      <c r="C10" s="103"/>
      <c r="D10" s="107"/>
      <c r="E10" s="102"/>
      <c r="F10" s="103"/>
      <c r="G10" s="102"/>
      <c r="H10" s="102"/>
      <c r="I10" s="103"/>
      <c r="J10" s="112"/>
      <c r="K10" s="113"/>
      <c r="L10" s="114"/>
      <c r="M10" s="112"/>
      <c r="N10" s="113"/>
      <c r="O10" s="113"/>
      <c r="P10" s="115" t="s">
        <v>25</v>
      </c>
      <c r="Q10" s="116"/>
      <c r="R10" s="117"/>
      <c r="S10" s="49"/>
      <c r="T10" s="50"/>
    </row>
    <row r="11" spans="1:23" ht="15.75" thickBot="1" x14ac:dyDescent="0.3">
      <c r="A11" s="99"/>
      <c r="B11" s="104"/>
      <c r="C11" s="105"/>
      <c r="D11" s="108"/>
      <c r="E11" s="104"/>
      <c r="F11" s="105"/>
      <c r="G11" s="104"/>
      <c r="H11" s="104"/>
      <c r="I11" s="105"/>
      <c r="J11" s="118"/>
      <c r="K11" s="119"/>
      <c r="L11" s="120"/>
      <c r="M11" s="118"/>
      <c r="N11" s="119"/>
      <c r="O11" s="119"/>
      <c r="P11" s="51"/>
      <c r="Q11" s="52"/>
      <c r="R11" s="53"/>
      <c r="S11" s="54"/>
      <c r="T11" s="55"/>
      <c r="U11" s="5"/>
      <c r="V11" s="5"/>
    </row>
    <row r="12" spans="1:23" ht="72" customHeight="1" thickBot="1" x14ac:dyDescent="0.3">
      <c r="A12" s="56"/>
      <c r="B12" s="100" t="s">
        <v>15</v>
      </c>
      <c r="C12" s="101"/>
      <c r="D12" s="57" t="s">
        <v>22</v>
      </c>
      <c r="E12" s="121" t="s">
        <v>6</v>
      </c>
      <c r="F12" s="123" t="s">
        <v>24</v>
      </c>
      <c r="G12" s="57" t="s">
        <v>23</v>
      </c>
      <c r="H12" s="121" t="s">
        <v>6</v>
      </c>
      <c r="I12" s="123" t="s">
        <v>24</v>
      </c>
      <c r="J12" s="57" t="s">
        <v>23</v>
      </c>
      <c r="K12" s="121" t="s">
        <v>7</v>
      </c>
      <c r="L12" s="123" t="s">
        <v>24</v>
      </c>
      <c r="M12" s="57" t="s">
        <v>23</v>
      </c>
      <c r="N12" s="121" t="s">
        <v>6</v>
      </c>
      <c r="O12" s="123" t="s">
        <v>24</v>
      </c>
      <c r="P12" s="57" t="s">
        <v>23</v>
      </c>
      <c r="Q12" s="121" t="s">
        <v>6</v>
      </c>
      <c r="R12" s="123" t="s">
        <v>24</v>
      </c>
      <c r="S12" s="58" t="s">
        <v>8</v>
      </c>
      <c r="T12" s="59" t="s">
        <v>9</v>
      </c>
      <c r="U12" s="5"/>
      <c r="V12" s="5"/>
    </row>
    <row r="13" spans="1:23" ht="15.75" hidden="1" customHeight="1" thickBot="1" x14ac:dyDescent="0.3">
      <c r="A13" s="56"/>
      <c r="B13" s="60"/>
      <c r="C13" s="60"/>
      <c r="D13" s="61" t="s">
        <v>5</v>
      </c>
      <c r="E13" s="122"/>
      <c r="F13" s="124"/>
      <c r="G13" s="62" t="s">
        <v>5</v>
      </c>
      <c r="H13" s="125"/>
      <c r="I13" s="124"/>
      <c r="J13" s="62" t="s">
        <v>5</v>
      </c>
      <c r="K13" s="125"/>
      <c r="L13" s="124"/>
      <c r="M13" s="62" t="s">
        <v>5</v>
      </c>
      <c r="N13" s="125"/>
      <c r="O13" s="124"/>
      <c r="P13" s="62" t="s">
        <v>5</v>
      </c>
      <c r="Q13" s="125"/>
      <c r="R13" s="124"/>
      <c r="S13" s="58"/>
      <c r="T13" s="58"/>
      <c r="U13" s="5"/>
      <c r="V13" s="5"/>
    </row>
    <row r="14" spans="1:23" ht="15.75" thickBot="1" x14ac:dyDescent="0.3">
      <c r="A14" s="14">
        <v>1</v>
      </c>
      <c r="B14" s="88">
        <v>2</v>
      </c>
      <c r="C14" s="89"/>
      <c r="D14" s="46">
        <v>3</v>
      </c>
      <c r="E14" s="43">
        <v>4</v>
      </c>
      <c r="F14" s="45">
        <v>5</v>
      </c>
      <c r="G14" s="44">
        <v>6</v>
      </c>
      <c r="H14" s="45">
        <v>7</v>
      </c>
      <c r="I14" s="45">
        <v>8</v>
      </c>
      <c r="J14" s="45">
        <v>9</v>
      </c>
      <c r="K14" s="45">
        <v>10</v>
      </c>
      <c r="L14" s="45">
        <v>11</v>
      </c>
      <c r="M14" s="45">
        <v>12</v>
      </c>
      <c r="N14" s="45">
        <v>13</v>
      </c>
      <c r="O14" s="45">
        <v>14</v>
      </c>
      <c r="P14" s="45">
        <v>15</v>
      </c>
      <c r="Q14" s="45">
        <v>16</v>
      </c>
      <c r="R14" s="45">
        <v>17</v>
      </c>
      <c r="S14" s="46">
        <v>18</v>
      </c>
      <c r="T14" s="46">
        <v>19</v>
      </c>
      <c r="U14" s="5"/>
      <c r="V14" s="5"/>
    </row>
    <row r="15" spans="1:23" ht="15" customHeight="1" x14ac:dyDescent="0.25">
      <c r="A15" s="26" t="s">
        <v>16</v>
      </c>
      <c r="B15" s="76" t="s">
        <v>17</v>
      </c>
      <c r="C15" s="77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80"/>
      <c r="V15" s="80"/>
      <c r="W15" s="7"/>
    </row>
    <row r="16" spans="1:23" ht="35.25" customHeight="1" x14ac:dyDescent="0.25">
      <c r="A16" s="27"/>
      <c r="B16" s="95" t="s">
        <v>49</v>
      </c>
      <c r="C16" s="96"/>
      <c r="D16" s="29">
        <v>6019.6</v>
      </c>
      <c r="E16" s="29">
        <v>6019.6</v>
      </c>
      <c r="F16" s="29">
        <f>D16-E16</f>
        <v>0</v>
      </c>
      <c r="G16" s="28"/>
      <c r="H16" s="28"/>
      <c r="I16" s="28"/>
      <c r="J16" s="28"/>
      <c r="K16" s="28"/>
      <c r="L16" s="28"/>
      <c r="M16" s="28"/>
      <c r="N16" s="28"/>
      <c r="O16" s="28"/>
      <c r="P16" s="29">
        <v>547.6</v>
      </c>
      <c r="Q16" s="29">
        <v>547.6</v>
      </c>
      <c r="R16" s="28">
        <f>P16-Q16</f>
        <v>0</v>
      </c>
      <c r="S16" s="28">
        <f>F16+I16+L16+O16+R16</f>
        <v>0</v>
      </c>
      <c r="T16" s="28"/>
      <c r="U16" s="80"/>
      <c r="V16" s="80"/>
      <c r="W16" s="7"/>
    </row>
    <row r="17" spans="1:25" ht="36" customHeight="1" thickBot="1" x14ac:dyDescent="0.3">
      <c r="A17" s="9"/>
      <c r="B17" s="90" t="s">
        <v>50</v>
      </c>
      <c r="C17" s="91"/>
      <c r="D17" s="21">
        <v>28117.5</v>
      </c>
      <c r="E17" s="21">
        <v>28078</v>
      </c>
      <c r="F17" s="21">
        <f>D17-E17</f>
        <v>39.5</v>
      </c>
      <c r="G17" s="21">
        <v>220.9</v>
      </c>
      <c r="H17" s="21">
        <v>216.1</v>
      </c>
      <c r="I17" s="21">
        <f>G17-H17</f>
        <v>4.8000000000000114</v>
      </c>
      <c r="J17" s="21"/>
      <c r="K17" s="21"/>
      <c r="L17" s="21"/>
      <c r="M17" s="21"/>
      <c r="N17" s="21"/>
      <c r="O17" s="21"/>
      <c r="P17" s="21"/>
      <c r="Q17" s="21"/>
      <c r="R17" s="21">
        <f t="shared" ref="R17:R70" si="0">P17-Q17</f>
        <v>0</v>
      </c>
      <c r="S17" s="21">
        <f t="shared" ref="S17:S41" si="1">F17+I17+L17+O17+R17</f>
        <v>44.300000000000011</v>
      </c>
      <c r="T17" s="21"/>
      <c r="U17" s="80"/>
      <c r="V17" s="80"/>
      <c r="W17" s="8"/>
      <c r="Y17" s="4"/>
    </row>
    <row r="18" spans="1:25" ht="15" customHeight="1" thickBot="1" x14ac:dyDescent="0.3">
      <c r="A18" s="30"/>
      <c r="B18" s="31" t="s">
        <v>10</v>
      </c>
      <c r="C18" s="12"/>
      <c r="D18" s="17">
        <f>D16+D17</f>
        <v>34137.1</v>
      </c>
      <c r="E18" s="17">
        <f>E16+E17</f>
        <v>34097.599999999999</v>
      </c>
      <c r="F18" s="23">
        <f>F16+F17</f>
        <v>39.5</v>
      </c>
      <c r="G18" s="19">
        <f t="shared" ref="G18:R18" si="2">G17+G15</f>
        <v>220.9</v>
      </c>
      <c r="H18" s="19">
        <f t="shared" si="2"/>
        <v>216.1</v>
      </c>
      <c r="I18" s="18">
        <f t="shared" si="2"/>
        <v>4.8000000000000114</v>
      </c>
      <c r="J18" s="19">
        <f t="shared" si="2"/>
        <v>0</v>
      </c>
      <c r="K18" s="19">
        <f t="shared" si="2"/>
        <v>0</v>
      </c>
      <c r="L18" s="18">
        <f t="shared" si="2"/>
        <v>0</v>
      </c>
      <c r="M18" s="19">
        <f t="shared" si="2"/>
        <v>0</v>
      </c>
      <c r="N18" s="19">
        <f t="shared" si="2"/>
        <v>0</v>
      </c>
      <c r="O18" s="18">
        <f t="shared" si="2"/>
        <v>0</v>
      </c>
      <c r="P18" s="19">
        <f>P16</f>
        <v>547.6</v>
      </c>
      <c r="Q18" s="19">
        <f>Q16</f>
        <v>547.6</v>
      </c>
      <c r="R18" s="18">
        <f t="shared" si="2"/>
        <v>0</v>
      </c>
      <c r="S18" s="18">
        <f>S17+S15</f>
        <v>44.300000000000011</v>
      </c>
      <c r="T18" s="84">
        <v>1.2999999999999999E-3</v>
      </c>
      <c r="U18" s="81"/>
      <c r="V18" s="81"/>
      <c r="W18" s="7"/>
      <c r="X18" s="7"/>
      <c r="Y18" s="35"/>
    </row>
    <row r="19" spans="1:25" x14ac:dyDescent="0.25">
      <c r="A19" s="6" t="s">
        <v>18</v>
      </c>
      <c r="B19" s="78" t="s">
        <v>19</v>
      </c>
      <c r="C19" s="7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80"/>
      <c r="V19" s="80"/>
      <c r="W19" s="7"/>
      <c r="X19" s="7"/>
      <c r="Y19" s="7"/>
    </row>
    <row r="20" spans="1:25" ht="36.75" customHeight="1" x14ac:dyDescent="0.25">
      <c r="A20" s="6"/>
      <c r="B20" s="95" t="s">
        <v>49</v>
      </c>
      <c r="C20" s="96"/>
      <c r="D20" s="29">
        <v>118004.2</v>
      </c>
      <c r="E20" s="29">
        <v>104775.8</v>
      </c>
      <c r="F20" s="29">
        <f t="shared" ref="F20:F41" si="3">D20-E20</f>
        <v>13228.399999999994</v>
      </c>
      <c r="G20" s="29">
        <v>350</v>
      </c>
      <c r="H20" s="29">
        <v>304.89999999999998</v>
      </c>
      <c r="I20" s="29">
        <f t="shared" ref="I20:I70" si="4">G20-H20</f>
        <v>45.100000000000023</v>
      </c>
      <c r="J20" s="29"/>
      <c r="K20" s="29"/>
      <c r="L20" s="29"/>
      <c r="M20" s="29"/>
      <c r="N20" s="29"/>
      <c r="O20" s="29"/>
      <c r="P20" s="29">
        <v>2551.5</v>
      </c>
      <c r="Q20" s="29">
        <v>2551.5</v>
      </c>
      <c r="R20" s="29">
        <f t="shared" ref="R20" si="5">P20-Q20</f>
        <v>0</v>
      </c>
      <c r="S20" s="29">
        <f t="shared" ref="S20" si="6">F20+I20+L20+O20+R20</f>
        <v>13273.499999999995</v>
      </c>
      <c r="T20" s="29"/>
      <c r="U20" s="80"/>
      <c r="V20" s="80"/>
      <c r="W20" s="7"/>
      <c r="X20" s="7"/>
      <c r="Y20" s="7"/>
    </row>
    <row r="21" spans="1:25" ht="36" customHeight="1" thickBot="1" x14ac:dyDescent="0.3">
      <c r="A21" s="6"/>
      <c r="B21" s="90" t="s">
        <v>50</v>
      </c>
      <c r="C21" s="91"/>
      <c r="D21" s="21">
        <v>11078.9</v>
      </c>
      <c r="E21" s="21">
        <v>11061.8</v>
      </c>
      <c r="F21" s="21">
        <f t="shared" si="3"/>
        <v>17.100000000000364</v>
      </c>
      <c r="G21" s="21">
        <v>1223.5</v>
      </c>
      <c r="H21" s="21">
        <v>1223.5</v>
      </c>
      <c r="I21" s="21">
        <f t="shared" si="4"/>
        <v>0</v>
      </c>
      <c r="J21" s="21"/>
      <c r="K21" s="21"/>
      <c r="L21" s="21"/>
      <c r="M21" s="21"/>
      <c r="N21" s="21"/>
      <c r="O21" s="21"/>
      <c r="P21" s="21"/>
      <c r="Q21" s="21"/>
      <c r="R21" s="21">
        <f t="shared" si="0"/>
        <v>0</v>
      </c>
      <c r="S21" s="21">
        <f t="shared" si="1"/>
        <v>17.100000000000364</v>
      </c>
      <c r="T21" s="21"/>
      <c r="U21" s="80"/>
      <c r="V21" s="80"/>
      <c r="W21" s="7"/>
      <c r="X21" s="7"/>
      <c r="Y21" s="7"/>
    </row>
    <row r="22" spans="1:25" ht="15.75" customHeight="1" thickBot="1" x14ac:dyDescent="0.3">
      <c r="A22" s="16"/>
      <c r="B22" s="31" t="s">
        <v>10</v>
      </c>
      <c r="C22" s="12"/>
      <c r="D22" s="25">
        <f>D20+D21</f>
        <v>129083.09999999999</v>
      </c>
      <c r="E22" s="22">
        <f>E20+E21</f>
        <v>115837.6</v>
      </c>
      <c r="F22" s="23">
        <f>F20+F21</f>
        <v>13245.499999999995</v>
      </c>
      <c r="G22" s="22">
        <f>G20+G21</f>
        <v>1573.5</v>
      </c>
      <c r="H22" s="22">
        <f>H20+H21</f>
        <v>1528.4</v>
      </c>
      <c r="I22" s="23">
        <f>I20</f>
        <v>45.100000000000023</v>
      </c>
      <c r="J22" s="22">
        <f t="shared" ref="J22:R22" si="7">J19+J21</f>
        <v>0</v>
      </c>
      <c r="K22" s="22">
        <f t="shared" si="7"/>
        <v>0</v>
      </c>
      <c r="L22" s="23">
        <f t="shared" si="7"/>
        <v>0</v>
      </c>
      <c r="M22" s="22">
        <f t="shared" si="7"/>
        <v>0</v>
      </c>
      <c r="N22" s="22">
        <f t="shared" si="7"/>
        <v>0</v>
      </c>
      <c r="O22" s="23">
        <f t="shared" si="7"/>
        <v>0</v>
      </c>
      <c r="P22" s="22">
        <f>P20</f>
        <v>2551.5</v>
      </c>
      <c r="Q22" s="22">
        <f>Q20</f>
        <v>2551.5</v>
      </c>
      <c r="R22" s="23">
        <f t="shared" si="7"/>
        <v>0</v>
      </c>
      <c r="S22" s="23">
        <f>S20+S21</f>
        <v>13290.599999999995</v>
      </c>
      <c r="T22" s="11">
        <v>0.10199999999999999</v>
      </c>
      <c r="U22" s="81"/>
      <c r="V22" s="81"/>
      <c r="W22" s="7"/>
      <c r="X22" s="7"/>
      <c r="Y22" s="7"/>
    </row>
    <row r="23" spans="1:25" ht="16.5" customHeight="1" x14ac:dyDescent="0.25">
      <c r="A23" s="6" t="s">
        <v>21</v>
      </c>
      <c r="B23" s="126" t="s">
        <v>20</v>
      </c>
      <c r="C23" s="127"/>
      <c r="D23" s="20"/>
      <c r="E23" s="20"/>
      <c r="F23" s="20"/>
      <c r="G23" s="20"/>
      <c r="H23" s="20"/>
      <c r="I23" s="20">
        <f t="shared" si="4"/>
        <v>0</v>
      </c>
      <c r="J23" s="20"/>
      <c r="K23" s="20"/>
      <c r="L23" s="20"/>
      <c r="M23" s="20"/>
      <c r="N23" s="20"/>
      <c r="O23" s="20"/>
      <c r="P23" s="20"/>
      <c r="Q23" s="20"/>
      <c r="R23" s="20">
        <f t="shared" si="0"/>
        <v>0</v>
      </c>
      <c r="S23" s="20">
        <f t="shared" si="1"/>
        <v>0</v>
      </c>
      <c r="T23" s="20"/>
      <c r="U23" s="80"/>
      <c r="V23" s="80"/>
      <c r="W23" s="7"/>
      <c r="X23" s="7"/>
      <c r="Y23" s="7"/>
    </row>
    <row r="24" spans="1:25" ht="35.25" customHeight="1" thickBot="1" x14ac:dyDescent="0.3">
      <c r="A24" s="6"/>
      <c r="B24" s="95" t="s">
        <v>49</v>
      </c>
      <c r="C24" s="96"/>
      <c r="D24" s="29">
        <v>6873.1</v>
      </c>
      <c r="E24" s="29">
        <v>6873.1</v>
      </c>
      <c r="F24" s="21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29"/>
      <c r="P24" s="29">
        <v>800</v>
      </c>
      <c r="Q24" s="29">
        <v>800</v>
      </c>
      <c r="R24" s="29">
        <f>P24-Q24</f>
        <v>0</v>
      </c>
      <c r="S24" s="29"/>
      <c r="T24" s="29"/>
      <c r="U24" s="80"/>
      <c r="V24" s="80"/>
      <c r="W24" s="7"/>
      <c r="X24" s="7"/>
      <c r="Y24" s="7"/>
    </row>
    <row r="25" spans="1:25" ht="34.5" customHeight="1" thickBot="1" x14ac:dyDescent="0.3">
      <c r="A25" s="6"/>
      <c r="B25" s="90" t="s">
        <v>50</v>
      </c>
      <c r="C25" s="91"/>
      <c r="D25" s="21">
        <v>13432.2</v>
      </c>
      <c r="E25" s="21">
        <v>13425.2</v>
      </c>
      <c r="F25" s="21">
        <f t="shared" si="3"/>
        <v>7</v>
      </c>
      <c r="G25" s="21">
        <f>1584.3+230+400</f>
        <v>2214.3000000000002</v>
      </c>
      <c r="H25" s="21">
        <f>1584.3+210+400</f>
        <v>2194.3000000000002</v>
      </c>
      <c r="I25" s="21">
        <f t="shared" si="4"/>
        <v>20</v>
      </c>
      <c r="J25" s="21"/>
      <c r="K25" s="21"/>
      <c r="L25" s="21"/>
      <c r="M25" s="21"/>
      <c r="N25" s="21"/>
      <c r="O25" s="21"/>
      <c r="P25" s="21"/>
      <c r="Q25" s="21"/>
      <c r="R25" s="21">
        <f t="shared" si="0"/>
        <v>0</v>
      </c>
      <c r="S25" s="21">
        <f t="shared" si="1"/>
        <v>27</v>
      </c>
      <c r="T25" s="21"/>
      <c r="U25" s="80"/>
      <c r="V25" s="80"/>
      <c r="W25" s="7"/>
      <c r="X25" s="7"/>
      <c r="Y25" s="7"/>
    </row>
    <row r="26" spans="1:25" ht="15.75" thickBot="1" x14ac:dyDescent="0.3">
      <c r="A26" s="16"/>
      <c r="B26" s="15" t="s">
        <v>10</v>
      </c>
      <c r="C26" s="10"/>
      <c r="D26" s="22">
        <f>D24+D25</f>
        <v>20305.300000000003</v>
      </c>
      <c r="E26" s="22">
        <f>E24+E25</f>
        <v>20298.300000000003</v>
      </c>
      <c r="F26" s="23">
        <f t="shared" ref="F26:S26" si="8">F23+F25</f>
        <v>7</v>
      </c>
      <c r="G26" s="22">
        <f t="shared" si="8"/>
        <v>2214.3000000000002</v>
      </c>
      <c r="H26" s="22">
        <f t="shared" si="8"/>
        <v>2194.3000000000002</v>
      </c>
      <c r="I26" s="23">
        <f t="shared" si="8"/>
        <v>20</v>
      </c>
      <c r="J26" s="22">
        <f t="shared" si="8"/>
        <v>0</v>
      </c>
      <c r="K26" s="22">
        <f t="shared" si="8"/>
        <v>0</v>
      </c>
      <c r="L26" s="23">
        <f t="shared" si="8"/>
        <v>0</v>
      </c>
      <c r="M26" s="22">
        <f t="shared" si="8"/>
        <v>0</v>
      </c>
      <c r="N26" s="22">
        <f t="shared" si="8"/>
        <v>0</v>
      </c>
      <c r="O26" s="23">
        <f t="shared" si="8"/>
        <v>0</v>
      </c>
      <c r="P26" s="22">
        <f>P24</f>
        <v>800</v>
      </c>
      <c r="Q26" s="22">
        <f>Q24</f>
        <v>800</v>
      </c>
      <c r="R26" s="23">
        <f>R24</f>
        <v>0</v>
      </c>
      <c r="S26" s="23">
        <f t="shared" si="8"/>
        <v>27</v>
      </c>
      <c r="T26" s="83">
        <v>1.1999999999999999E-3</v>
      </c>
      <c r="U26" s="81"/>
      <c r="V26" s="81"/>
      <c r="W26" s="7"/>
      <c r="X26" s="7"/>
      <c r="Y26" s="35"/>
    </row>
    <row r="27" spans="1:25" x14ac:dyDescent="0.25">
      <c r="A27" s="6" t="s">
        <v>27</v>
      </c>
      <c r="B27" s="126" t="s">
        <v>26</v>
      </c>
      <c r="C27" s="12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80"/>
      <c r="V27" s="80"/>
      <c r="W27" s="7"/>
      <c r="X27" s="7"/>
      <c r="Y27" s="7"/>
    </row>
    <row r="28" spans="1:25" ht="34.5" customHeight="1" x14ac:dyDescent="0.25">
      <c r="A28" s="6"/>
      <c r="B28" s="95" t="s">
        <v>49</v>
      </c>
      <c r="C28" s="96"/>
      <c r="D28" s="29">
        <v>13652.7</v>
      </c>
      <c r="E28" s="29">
        <v>13179.5</v>
      </c>
      <c r="F28" s="29">
        <f t="shared" si="3"/>
        <v>473.20000000000073</v>
      </c>
      <c r="G28" s="29"/>
      <c r="H28" s="29"/>
      <c r="I28" s="29">
        <f t="shared" si="4"/>
        <v>0</v>
      </c>
      <c r="J28" s="29"/>
      <c r="K28" s="29"/>
      <c r="L28" s="29"/>
      <c r="M28" s="29"/>
      <c r="N28" s="29"/>
      <c r="O28" s="29"/>
      <c r="P28" s="29">
        <v>4793.5</v>
      </c>
      <c r="Q28" s="29">
        <v>4793.5</v>
      </c>
      <c r="R28" s="29">
        <f t="shared" si="0"/>
        <v>0</v>
      </c>
      <c r="S28" s="29">
        <f t="shared" si="1"/>
        <v>473.20000000000073</v>
      </c>
      <c r="T28" s="29"/>
      <c r="U28" s="80"/>
      <c r="V28" s="80"/>
      <c r="W28" s="7"/>
      <c r="X28" s="7"/>
      <c r="Y28" s="7"/>
    </row>
    <row r="29" spans="1:25" ht="33.75" customHeight="1" thickBot="1" x14ac:dyDescent="0.3">
      <c r="A29" s="6"/>
      <c r="B29" s="90" t="s">
        <v>50</v>
      </c>
      <c r="C29" s="91"/>
      <c r="D29" s="21">
        <v>1725.3</v>
      </c>
      <c r="E29" s="21">
        <v>1273.7</v>
      </c>
      <c r="F29" s="29">
        <f t="shared" si="3"/>
        <v>451.59999999999991</v>
      </c>
      <c r="G29" s="21"/>
      <c r="H29" s="21"/>
      <c r="I29" s="21">
        <f t="shared" si="4"/>
        <v>0</v>
      </c>
      <c r="J29" s="21"/>
      <c r="K29" s="21"/>
      <c r="L29" s="21"/>
      <c r="M29" s="29">
        <v>10286.6</v>
      </c>
      <c r="N29" s="29">
        <v>6187</v>
      </c>
      <c r="O29" s="29">
        <f>M29-N29</f>
        <v>4099.6000000000004</v>
      </c>
      <c r="P29" s="21"/>
      <c r="Q29" s="21"/>
      <c r="R29" s="21">
        <f t="shared" si="0"/>
        <v>0</v>
      </c>
      <c r="S29" s="21">
        <f t="shared" si="1"/>
        <v>4551.2000000000007</v>
      </c>
      <c r="T29" s="21"/>
      <c r="U29" s="80"/>
      <c r="V29" s="80"/>
      <c r="W29" s="7"/>
      <c r="X29" s="7"/>
      <c r="Y29" s="7"/>
    </row>
    <row r="30" spans="1:25" ht="15.75" thickBot="1" x14ac:dyDescent="0.3">
      <c r="A30" s="16"/>
      <c r="B30" s="32" t="s">
        <v>10</v>
      </c>
      <c r="C30" s="10"/>
      <c r="D30" s="22">
        <f>SUM(D27:D29)</f>
        <v>15378</v>
      </c>
      <c r="E30" s="22">
        <f t="shared" ref="E30:S30" si="9">SUM(E27:E29)</f>
        <v>14453.2</v>
      </c>
      <c r="F30" s="23">
        <f t="shared" si="3"/>
        <v>924.79999999999927</v>
      </c>
      <c r="G30" s="22">
        <f t="shared" si="9"/>
        <v>0</v>
      </c>
      <c r="H30" s="22">
        <f t="shared" si="9"/>
        <v>0</v>
      </c>
      <c r="I30" s="23">
        <f t="shared" si="9"/>
        <v>0</v>
      </c>
      <c r="J30" s="22">
        <f t="shared" si="9"/>
        <v>0</v>
      </c>
      <c r="K30" s="22">
        <f t="shared" si="9"/>
        <v>0</v>
      </c>
      <c r="L30" s="23">
        <f t="shared" si="9"/>
        <v>0</v>
      </c>
      <c r="M30" s="22">
        <f t="shared" si="9"/>
        <v>10286.6</v>
      </c>
      <c r="N30" s="22">
        <f t="shared" si="9"/>
        <v>6187</v>
      </c>
      <c r="O30" s="23">
        <f t="shared" si="9"/>
        <v>4099.6000000000004</v>
      </c>
      <c r="P30" s="22">
        <f t="shared" si="9"/>
        <v>4793.5</v>
      </c>
      <c r="Q30" s="22">
        <f t="shared" si="9"/>
        <v>4793.5</v>
      </c>
      <c r="R30" s="38">
        <f t="shared" si="9"/>
        <v>0</v>
      </c>
      <c r="S30" s="23">
        <f t="shared" si="9"/>
        <v>5024.4000000000015</v>
      </c>
      <c r="T30" s="33">
        <v>0.19600000000000001</v>
      </c>
      <c r="U30" s="81"/>
      <c r="V30" s="81"/>
      <c r="W30" s="7"/>
      <c r="X30" s="7"/>
      <c r="Y30" s="7"/>
    </row>
    <row r="31" spans="1:25" x14ac:dyDescent="0.25">
      <c r="A31" s="6" t="s">
        <v>30</v>
      </c>
      <c r="B31" s="126" t="s">
        <v>28</v>
      </c>
      <c r="C31" s="127"/>
      <c r="D31" s="20"/>
      <c r="E31" s="20"/>
      <c r="F31" s="20">
        <f>D31-E31</f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36"/>
      <c r="S31" s="24">
        <f t="shared" ref="S31:S32" si="10">F31+I31+L31+O31+R31</f>
        <v>0</v>
      </c>
      <c r="T31" s="37"/>
      <c r="U31" s="80"/>
      <c r="V31" s="80"/>
      <c r="W31" s="7"/>
      <c r="X31" s="7"/>
      <c r="Y31" s="7"/>
    </row>
    <row r="32" spans="1:25" ht="33" customHeight="1" x14ac:dyDescent="0.25">
      <c r="A32" s="6"/>
      <c r="B32" s="95" t="s">
        <v>49</v>
      </c>
      <c r="C32" s="96"/>
      <c r="D32" s="29">
        <v>583.4</v>
      </c>
      <c r="E32" s="29">
        <v>583.4</v>
      </c>
      <c r="F32" s="29">
        <f t="shared" ref="F32" si="11">D32-E32</f>
        <v>0</v>
      </c>
      <c r="G32" s="29">
        <v>400</v>
      </c>
      <c r="H32" s="29">
        <v>280</v>
      </c>
      <c r="I32" s="29">
        <f t="shared" si="4"/>
        <v>120</v>
      </c>
      <c r="J32" s="29"/>
      <c r="K32" s="29"/>
      <c r="L32" s="29"/>
      <c r="M32" s="29"/>
      <c r="N32" s="29"/>
      <c r="O32" s="29"/>
      <c r="P32" s="29">
        <v>800.5</v>
      </c>
      <c r="Q32" s="29">
        <v>800.5</v>
      </c>
      <c r="R32" s="39">
        <f t="shared" ref="R32" si="12">P32-Q32</f>
        <v>0</v>
      </c>
      <c r="S32" s="29">
        <f t="shared" si="10"/>
        <v>120</v>
      </c>
      <c r="T32" s="41"/>
      <c r="U32" s="80"/>
      <c r="V32" s="80"/>
      <c r="W32" s="7"/>
      <c r="X32" s="7"/>
      <c r="Y32" s="7"/>
    </row>
    <row r="33" spans="1:25" ht="39" customHeight="1" thickBot="1" x14ac:dyDescent="0.3">
      <c r="A33" s="6"/>
      <c r="B33" s="90" t="s">
        <v>50</v>
      </c>
      <c r="C33" s="91"/>
      <c r="D33" s="21">
        <v>17921</v>
      </c>
      <c r="E33" s="21">
        <v>16988.5</v>
      </c>
      <c r="F33" s="21">
        <f t="shared" si="3"/>
        <v>932.5</v>
      </c>
      <c r="G33" s="21">
        <v>1573</v>
      </c>
      <c r="H33" s="21">
        <v>1439</v>
      </c>
      <c r="I33" s="21">
        <f t="shared" si="4"/>
        <v>134</v>
      </c>
      <c r="J33" s="21"/>
      <c r="K33" s="21"/>
      <c r="L33" s="21"/>
      <c r="M33" s="21"/>
      <c r="N33" s="21"/>
      <c r="O33" s="21"/>
      <c r="P33" s="21"/>
      <c r="Q33" s="21"/>
      <c r="R33" s="40">
        <f t="shared" si="0"/>
        <v>0</v>
      </c>
      <c r="S33" s="21">
        <f t="shared" si="1"/>
        <v>1066.5</v>
      </c>
      <c r="T33" s="42"/>
      <c r="U33" s="80"/>
      <c r="V33" s="80"/>
      <c r="W33" s="7"/>
      <c r="X33" s="7"/>
      <c r="Y33" s="7"/>
    </row>
    <row r="34" spans="1:25" ht="15.75" thickBot="1" x14ac:dyDescent="0.3">
      <c r="A34" s="30"/>
      <c r="B34" s="31" t="s">
        <v>10</v>
      </c>
      <c r="C34" s="12"/>
      <c r="D34" s="25">
        <f>SUM(D31:D33)</f>
        <v>18504.400000000001</v>
      </c>
      <c r="E34" s="25">
        <f t="shared" ref="E34:F34" si="13">SUM(E31:E33)</f>
        <v>17571.900000000001</v>
      </c>
      <c r="F34" s="23">
        <f t="shared" si="13"/>
        <v>932.5</v>
      </c>
      <c r="G34" s="22">
        <f t="shared" ref="G34:R34" si="14">G32+G33</f>
        <v>1973</v>
      </c>
      <c r="H34" s="22">
        <f t="shared" si="14"/>
        <v>1719</v>
      </c>
      <c r="I34" s="23">
        <f t="shared" si="14"/>
        <v>254</v>
      </c>
      <c r="J34" s="22">
        <f t="shared" si="14"/>
        <v>0</v>
      </c>
      <c r="K34" s="22">
        <f t="shared" si="14"/>
        <v>0</v>
      </c>
      <c r="L34" s="23">
        <f t="shared" si="14"/>
        <v>0</v>
      </c>
      <c r="M34" s="22">
        <f t="shared" si="14"/>
        <v>0</v>
      </c>
      <c r="N34" s="22">
        <f t="shared" si="14"/>
        <v>0</v>
      </c>
      <c r="O34" s="23">
        <f t="shared" si="14"/>
        <v>0</v>
      </c>
      <c r="P34" s="22">
        <f t="shared" si="14"/>
        <v>800.5</v>
      </c>
      <c r="Q34" s="22">
        <f t="shared" si="14"/>
        <v>800.5</v>
      </c>
      <c r="R34" s="22">
        <f t="shared" si="14"/>
        <v>0</v>
      </c>
      <c r="S34" s="23">
        <f>SUM(S31:S33)</f>
        <v>1186.5</v>
      </c>
      <c r="T34" s="11">
        <v>5.8000000000000003E-2</v>
      </c>
      <c r="U34" s="81"/>
      <c r="V34" s="81"/>
      <c r="W34" s="7"/>
      <c r="X34" s="7"/>
      <c r="Y34" s="7"/>
    </row>
    <row r="35" spans="1:25" x14ac:dyDescent="0.25">
      <c r="A35" s="6" t="s">
        <v>31</v>
      </c>
      <c r="B35" s="126" t="s">
        <v>29</v>
      </c>
      <c r="C35" s="12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80"/>
      <c r="V35" s="80"/>
      <c r="W35" s="7"/>
      <c r="X35" s="7"/>
      <c r="Y35" s="7"/>
    </row>
    <row r="36" spans="1:25" ht="33.75" customHeight="1" x14ac:dyDescent="0.25">
      <c r="A36" s="6"/>
      <c r="B36" s="95" t="s">
        <v>49</v>
      </c>
      <c r="C36" s="96"/>
      <c r="D36" s="29">
        <v>2243.1</v>
      </c>
      <c r="E36" s="29">
        <v>2235.6999999999998</v>
      </c>
      <c r="F36" s="29">
        <f t="shared" ref="F36" si="15">D36-E36</f>
        <v>7.4000000000000909</v>
      </c>
      <c r="G36" s="29">
        <v>250</v>
      </c>
      <c r="H36" s="29">
        <v>247.5</v>
      </c>
      <c r="I36" s="29">
        <f t="shared" ref="I36" si="16">G36-H36</f>
        <v>2.5</v>
      </c>
      <c r="J36" s="29"/>
      <c r="K36" s="29"/>
      <c r="L36" s="29"/>
      <c r="M36" s="29"/>
      <c r="N36" s="29"/>
      <c r="O36" s="29"/>
      <c r="P36" s="29">
        <v>2072.1</v>
      </c>
      <c r="Q36" s="29">
        <v>2072.1</v>
      </c>
      <c r="R36" s="29">
        <f t="shared" ref="R36" si="17">P36-Q36</f>
        <v>0</v>
      </c>
      <c r="S36" s="29">
        <f t="shared" ref="S36" si="18">F36+I36+L36+O36+R36</f>
        <v>9.9000000000000909</v>
      </c>
      <c r="T36" s="29"/>
      <c r="U36" s="80"/>
      <c r="V36" s="80"/>
      <c r="W36" s="7"/>
      <c r="X36" s="7"/>
      <c r="Y36" s="7"/>
    </row>
    <row r="37" spans="1:25" ht="36.75" customHeight="1" thickBot="1" x14ac:dyDescent="0.3">
      <c r="A37" s="6"/>
      <c r="B37" s="93" t="s">
        <v>50</v>
      </c>
      <c r="C37" s="94"/>
      <c r="D37" s="21">
        <v>12640.5</v>
      </c>
      <c r="E37" s="21">
        <v>12640.5</v>
      </c>
      <c r="F37" s="21">
        <f t="shared" si="3"/>
        <v>0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>
        <f t="shared" si="0"/>
        <v>0</v>
      </c>
      <c r="S37" s="21">
        <f t="shared" si="1"/>
        <v>0</v>
      </c>
      <c r="T37" s="21"/>
      <c r="U37" s="80"/>
      <c r="V37" s="80"/>
      <c r="W37" s="7"/>
      <c r="X37" s="7"/>
      <c r="Y37" s="7"/>
    </row>
    <row r="38" spans="1:25" ht="13.5" customHeight="1" thickBot="1" x14ac:dyDescent="0.3">
      <c r="A38" s="16"/>
      <c r="B38" s="15" t="s">
        <v>10</v>
      </c>
      <c r="C38" s="31"/>
      <c r="D38" s="22">
        <f>SUM(D35:D37)</f>
        <v>14883.6</v>
      </c>
      <c r="E38" s="22">
        <f t="shared" ref="E38:S38" si="19">SUM(E35:E37)</f>
        <v>14876.2</v>
      </c>
      <c r="F38" s="23">
        <f t="shared" si="19"/>
        <v>7.4000000000000909</v>
      </c>
      <c r="G38" s="22">
        <f t="shared" si="19"/>
        <v>250</v>
      </c>
      <c r="H38" s="22">
        <f t="shared" si="19"/>
        <v>247.5</v>
      </c>
      <c r="I38" s="23">
        <f t="shared" si="19"/>
        <v>2.5</v>
      </c>
      <c r="J38" s="22">
        <f t="shared" si="19"/>
        <v>0</v>
      </c>
      <c r="K38" s="22">
        <f t="shared" si="19"/>
        <v>0</v>
      </c>
      <c r="L38" s="23">
        <f t="shared" si="19"/>
        <v>0</v>
      </c>
      <c r="M38" s="22">
        <f t="shared" si="19"/>
        <v>0</v>
      </c>
      <c r="N38" s="22">
        <f t="shared" si="19"/>
        <v>0</v>
      </c>
      <c r="O38" s="23">
        <f t="shared" si="19"/>
        <v>0</v>
      </c>
      <c r="P38" s="22">
        <f t="shared" si="19"/>
        <v>2072.1</v>
      </c>
      <c r="Q38" s="22">
        <f t="shared" si="19"/>
        <v>2072.1</v>
      </c>
      <c r="R38" s="23">
        <f t="shared" si="19"/>
        <v>0</v>
      </c>
      <c r="S38" s="23">
        <f t="shared" si="19"/>
        <v>9.9000000000000909</v>
      </c>
      <c r="T38" s="11">
        <v>1E-3</v>
      </c>
      <c r="U38" s="81"/>
      <c r="V38" s="81"/>
      <c r="W38" s="7"/>
      <c r="X38" s="7"/>
      <c r="Y38" s="7"/>
    </row>
    <row r="39" spans="1:25" x14ac:dyDescent="0.25">
      <c r="A39" s="6" t="s">
        <v>34</v>
      </c>
      <c r="B39" s="126" t="s">
        <v>32</v>
      </c>
      <c r="C39" s="127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80"/>
      <c r="V39" s="80"/>
      <c r="W39" s="7"/>
      <c r="X39" s="7"/>
      <c r="Y39" s="7"/>
    </row>
    <row r="40" spans="1:25" ht="33.75" customHeight="1" x14ac:dyDescent="0.25">
      <c r="A40" s="6"/>
      <c r="B40" s="95" t="s">
        <v>49</v>
      </c>
      <c r="C40" s="96"/>
      <c r="D40" s="29">
        <v>4752.2</v>
      </c>
      <c r="E40" s="29">
        <v>4748.3999999999996</v>
      </c>
      <c r="F40" s="29">
        <f t="shared" si="3"/>
        <v>3.8000000000001819</v>
      </c>
      <c r="G40" s="29">
        <v>414.7</v>
      </c>
      <c r="H40" s="29">
        <v>413</v>
      </c>
      <c r="I40" s="29">
        <f>G40-H40</f>
        <v>1.6999999999999886</v>
      </c>
      <c r="J40" s="28"/>
      <c r="K40" s="28"/>
      <c r="L40" s="28"/>
      <c r="M40" s="28"/>
      <c r="N40" s="28"/>
      <c r="O40" s="28"/>
      <c r="P40" s="29">
        <v>1100</v>
      </c>
      <c r="Q40" s="29">
        <v>1100</v>
      </c>
      <c r="R40" s="28">
        <f t="shared" ref="R40" si="20">P40-Q40</f>
        <v>0</v>
      </c>
      <c r="S40" s="28">
        <f t="shared" ref="S40" si="21">F40+I40+L40+O40+R40</f>
        <v>5.5000000000001705</v>
      </c>
      <c r="T40" s="28"/>
      <c r="U40" s="80"/>
      <c r="V40" s="80"/>
      <c r="W40" s="7"/>
      <c r="X40" s="7"/>
      <c r="Y40" s="7"/>
    </row>
    <row r="41" spans="1:25" ht="34.5" customHeight="1" thickBot="1" x14ac:dyDescent="0.3">
      <c r="A41" s="6"/>
      <c r="B41" s="93" t="s">
        <v>50</v>
      </c>
      <c r="C41" s="94"/>
      <c r="D41" s="21">
        <v>26375.4</v>
      </c>
      <c r="E41" s="21">
        <v>26273.599999999999</v>
      </c>
      <c r="F41" s="21">
        <f t="shared" si="3"/>
        <v>101.80000000000291</v>
      </c>
      <c r="G41" s="21">
        <v>668.2</v>
      </c>
      <c r="H41" s="21">
        <v>667.2</v>
      </c>
      <c r="I41" s="29">
        <f>G41-H41</f>
        <v>1</v>
      </c>
      <c r="J41" s="21"/>
      <c r="K41" s="21"/>
      <c r="L41" s="21"/>
      <c r="M41" s="21"/>
      <c r="N41" s="21"/>
      <c r="O41" s="21"/>
      <c r="P41" s="21"/>
      <c r="Q41" s="21"/>
      <c r="R41" s="21">
        <f t="shared" si="0"/>
        <v>0</v>
      </c>
      <c r="S41" s="21">
        <f t="shared" si="1"/>
        <v>102.80000000000291</v>
      </c>
      <c r="T41" s="21"/>
      <c r="U41" s="80"/>
      <c r="V41" s="80"/>
      <c r="W41" s="7"/>
      <c r="X41" s="7"/>
      <c r="Y41" s="7"/>
    </row>
    <row r="42" spans="1:25" ht="15.75" thickBot="1" x14ac:dyDescent="0.3">
      <c r="A42" s="16"/>
      <c r="B42" s="31" t="s">
        <v>10</v>
      </c>
      <c r="C42" s="15"/>
      <c r="D42" s="22">
        <f>SUM(D39:D41)</f>
        <v>31127.600000000002</v>
      </c>
      <c r="E42" s="22">
        <f t="shared" ref="E42:S42" si="22">SUM(E39:E41)</f>
        <v>31022</v>
      </c>
      <c r="F42" s="23">
        <f t="shared" si="22"/>
        <v>105.60000000000309</v>
      </c>
      <c r="G42" s="22">
        <f t="shared" si="22"/>
        <v>1082.9000000000001</v>
      </c>
      <c r="H42" s="22">
        <f t="shared" si="22"/>
        <v>1080.2</v>
      </c>
      <c r="I42" s="23">
        <f t="shared" si="22"/>
        <v>2.6999999999999886</v>
      </c>
      <c r="J42" s="22">
        <f t="shared" si="22"/>
        <v>0</v>
      </c>
      <c r="K42" s="22">
        <f t="shared" si="22"/>
        <v>0</v>
      </c>
      <c r="L42" s="23">
        <f t="shared" si="22"/>
        <v>0</v>
      </c>
      <c r="M42" s="22">
        <f t="shared" si="22"/>
        <v>0</v>
      </c>
      <c r="N42" s="22">
        <f t="shared" si="22"/>
        <v>0</v>
      </c>
      <c r="O42" s="23">
        <f t="shared" si="22"/>
        <v>0</v>
      </c>
      <c r="P42" s="22">
        <f t="shared" si="22"/>
        <v>1100</v>
      </c>
      <c r="Q42" s="22">
        <f t="shared" si="22"/>
        <v>1100</v>
      </c>
      <c r="R42" s="23">
        <f t="shared" si="22"/>
        <v>0</v>
      </c>
      <c r="S42" s="23">
        <f t="shared" si="22"/>
        <v>108.30000000000308</v>
      </c>
      <c r="T42" s="33">
        <v>3.0000000000000001E-3</v>
      </c>
      <c r="U42" s="81"/>
      <c r="V42" s="81"/>
      <c r="W42" s="7"/>
      <c r="X42" s="7"/>
      <c r="Y42" s="7"/>
    </row>
    <row r="43" spans="1:25" ht="15.75" customHeight="1" x14ac:dyDescent="0.25">
      <c r="A43" s="6" t="s">
        <v>35</v>
      </c>
      <c r="B43" s="126" t="s">
        <v>33</v>
      </c>
      <c r="C43" s="127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80"/>
      <c r="V43" s="80"/>
      <c r="W43" s="7"/>
      <c r="X43" s="7"/>
      <c r="Y43" s="7"/>
    </row>
    <row r="44" spans="1:25" ht="34.5" customHeight="1" x14ac:dyDescent="0.25">
      <c r="A44" s="6"/>
      <c r="B44" s="95" t="s">
        <v>49</v>
      </c>
      <c r="C44" s="96"/>
      <c r="D44" s="29">
        <v>12292.6</v>
      </c>
      <c r="E44" s="29">
        <v>11625</v>
      </c>
      <c r="F44" s="29">
        <f t="shared" ref="F44:F45" si="23">D44-E44</f>
        <v>667.60000000000036</v>
      </c>
      <c r="G44" s="29">
        <v>2117.8000000000002</v>
      </c>
      <c r="H44" s="29">
        <v>1387.5</v>
      </c>
      <c r="I44" s="29">
        <f t="shared" ref="I44:I45" si="24">G44-H44</f>
        <v>730.30000000000018</v>
      </c>
      <c r="J44" s="29">
        <v>121544.8</v>
      </c>
      <c r="K44" s="29">
        <v>121544.8</v>
      </c>
      <c r="L44" s="29">
        <f>J44-K44</f>
        <v>0</v>
      </c>
      <c r="M44" s="29"/>
      <c r="N44" s="29"/>
      <c r="O44" s="29"/>
      <c r="P44" s="29">
        <v>2152</v>
      </c>
      <c r="Q44" s="29">
        <v>2152</v>
      </c>
      <c r="R44" s="29">
        <f t="shared" ref="R44:R45" si="25">P44-Q44</f>
        <v>0</v>
      </c>
      <c r="S44" s="29">
        <f t="shared" ref="S44:S45" si="26">F44+I44+L44+O44+R44</f>
        <v>1397.9000000000005</v>
      </c>
      <c r="T44" s="29"/>
      <c r="U44" s="80"/>
      <c r="V44" s="80"/>
      <c r="W44" s="7"/>
      <c r="X44" s="7"/>
      <c r="Y44" s="7"/>
    </row>
    <row r="45" spans="1:25" ht="33.75" customHeight="1" thickBot="1" x14ac:dyDescent="0.3">
      <c r="A45" s="6"/>
      <c r="B45" s="93" t="s">
        <v>50</v>
      </c>
      <c r="C45" s="94"/>
      <c r="D45" s="21">
        <v>18472.7</v>
      </c>
      <c r="E45" s="21">
        <v>18472.7</v>
      </c>
      <c r="F45" s="21">
        <f t="shared" si="23"/>
        <v>0</v>
      </c>
      <c r="G45" s="21">
        <v>744.9</v>
      </c>
      <c r="H45" s="21">
        <v>744.9</v>
      </c>
      <c r="I45" s="21">
        <f t="shared" si="24"/>
        <v>0</v>
      </c>
      <c r="J45" s="21"/>
      <c r="K45" s="21"/>
      <c r="L45" s="21"/>
      <c r="M45" s="21"/>
      <c r="N45" s="21"/>
      <c r="O45" s="21"/>
      <c r="P45" s="21"/>
      <c r="Q45" s="21"/>
      <c r="R45" s="21">
        <f t="shared" si="25"/>
        <v>0</v>
      </c>
      <c r="S45" s="21">
        <f t="shared" si="26"/>
        <v>0</v>
      </c>
      <c r="T45" s="21"/>
      <c r="U45" s="80"/>
      <c r="V45" s="80"/>
      <c r="W45" s="7"/>
      <c r="X45" s="7"/>
      <c r="Y45" s="7"/>
    </row>
    <row r="46" spans="1:25" ht="15.75" thickBot="1" x14ac:dyDescent="0.3">
      <c r="A46" s="16"/>
      <c r="B46" s="31" t="s">
        <v>10</v>
      </c>
      <c r="C46" s="15"/>
      <c r="D46" s="22">
        <f>SUM(D43:D45)</f>
        <v>30765.300000000003</v>
      </c>
      <c r="E46" s="22">
        <f t="shared" ref="E46:S46" si="27">SUM(E43:E45)</f>
        <v>30097.7</v>
      </c>
      <c r="F46" s="23">
        <f t="shared" si="27"/>
        <v>667.60000000000036</v>
      </c>
      <c r="G46" s="22">
        <f t="shared" si="27"/>
        <v>2862.7000000000003</v>
      </c>
      <c r="H46" s="22">
        <f t="shared" si="27"/>
        <v>2132.4</v>
      </c>
      <c r="I46" s="23">
        <f t="shared" si="27"/>
        <v>730.30000000000018</v>
      </c>
      <c r="J46" s="22">
        <f t="shared" si="27"/>
        <v>121544.8</v>
      </c>
      <c r="K46" s="22">
        <f t="shared" si="27"/>
        <v>121544.8</v>
      </c>
      <c r="L46" s="23">
        <f t="shared" si="27"/>
        <v>0</v>
      </c>
      <c r="M46" s="22">
        <f t="shared" si="27"/>
        <v>0</v>
      </c>
      <c r="N46" s="22">
        <f t="shared" si="27"/>
        <v>0</v>
      </c>
      <c r="O46" s="23">
        <f t="shared" si="27"/>
        <v>0</v>
      </c>
      <c r="P46" s="22">
        <f t="shared" si="27"/>
        <v>2152</v>
      </c>
      <c r="Q46" s="22">
        <f t="shared" si="27"/>
        <v>2152</v>
      </c>
      <c r="R46" s="23">
        <f t="shared" si="27"/>
        <v>0</v>
      </c>
      <c r="S46" s="23">
        <f t="shared" si="27"/>
        <v>1397.9000000000005</v>
      </c>
      <c r="T46" s="33">
        <v>8.9999999999999993E-3</v>
      </c>
      <c r="U46" s="81"/>
      <c r="V46" s="81"/>
      <c r="W46" s="7"/>
      <c r="X46" s="7"/>
      <c r="Y46" s="7"/>
    </row>
    <row r="47" spans="1:25" x14ac:dyDescent="0.25">
      <c r="A47" s="6" t="s">
        <v>36</v>
      </c>
      <c r="B47" s="126" t="s">
        <v>37</v>
      </c>
      <c r="C47" s="127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80"/>
      <c r="V47" s="80"/>
      <c r="W47" s="7"/>
      <c r="X47" s="7"/>
      <c r="Y47" s="7"/>
    </row>
    <row r="48" spans="1:25" ht="36.75" customHeight="1" x14ac:dyDescent="0.25">
      <c r="A48" s="6"/>
      <c r="B48" s="95" t="s">
        <v>49</v>
      </c>
      <c r="C48" s="96"/>
      <c r="D48" s="29">
        <v>610.9</v>
      </c>
      <c r="E48" s="29">
        <v>428.9</v>
      </c>
      <c r="F48" s="29">
        <f t="shared" ref="F48:F49" si="28">D48-E48</f>
        <v>182</v>
      </c>
      <c r="G48" s="29">
        <v>653.9</v>
      </c>
      <c r="H48" s="29">
        <v>385</v>
      </c>
      <c r="I48" s="29">
        <f t="shared" ref="I48" si="29">G48-H48</f>
        <v>268.89999999999998</v>
      </c>
      <c r="J48" s="29"/>
      <c r="K48" s="29"/>
      <c r="L48" s="29"/>
      <c r="M48" s="29"/>
      <c r="N48" s="29"/>
      <c r="O48" s="29"/>
      <c r="P48" s="29">
        <v>3286.2</v>
      </c>
      <c r="Q48" s="29">
        <v>3286.2</v>
      </c>
      <c r="R48" s="29">
        <f t="shared" ref="R48:R49" si="30">P48-Q48</f>
        <v>0</v>
      </c>
      <c r="S48" s="29">
        <f t="shared" ref="S48:S49" si="31">F48+I48+L48+O48+R48</f>
        <v>450.9</v>
      </c>
      <c r="T48" s="29"/>
      <c r="U48" s="80"/>
      <c r="V48" s="80"/>
      <c r="W48" s="7"/>
      <c r="X48" s="7"/>
      <c r="Y48" s="7"/>
    </row>
    <row r="49" spans="1:25" ht="35.25" customHeight="1" thickBot="1" x14ac:dyDescent="0.3">
      <c r="A49" s="6"/>
      <c r="B49" s="93" t="s">
        <v>50</v>
      </c>
      <c r="C49" s="94"/>
      <c r="D49" s="21">
        <v>10853.8</v>
      </c>
      <c r="E49" s="21">
        <v>10853.8</v>
      </c>
      <c r="F49" s="21">
        <f t="shared" si="28"/>
        <v>0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>
        <f t="shared" si="30"/>
        <v>0</v>
      </c>
      <c r="S49" s="21">
        <f t="shared" si="31"/>
        <v>0</v>
      </c>
      <c r="T49" s="21"/>
      <c r="U49" s="80"/>
      <c r="V49" s="80"/>
      <c r="W49" s="7"/>
      <c r="X49" s="7"/>
      <c r="Y49" s="7"/>
    </row>
    <row r="50" spans="1:25" ht="15.75" thickBot="1" x14ac:dyDescent="0.3">
      <c r="A50" s="16"/>
      <c r="B50" s="31" t="s">
        <v>10</v>
      </c>
      <c r="C50" s="15"/>
      <c r="D50" s="22">
        <f>SUM(D47:D49)</f>
        <v>11464.699999999999</v>
      </c>
      <c r="E50" s="22">
        <f t="shared" ref="E50:S50" si="32">SUM(E47:E49)</f>
        <v>11282.699999999999</v>
      </c>
      <c r="F50" s="23">
        <f t="shared" si="32"/>
        <v>182</v>
      </c>
      <c r="G50" s="22">
        <f t="shared" si="32"/>
        <v>653.9</v>
      </c>
      <c r="H50" s="22">
        <f t="shared" si="32"/>
        <v>385</v>
      </c>
      <c r="I50" s="23">
        <f t="shared" si="32"/>
        <v>268.89999999999998</v>
      </c>
      <c r="J50" s="22">
        <f t="shared" si="32"/>
        <v>0</v>
      </c>
      <c r="K50" s="22">
        <f t="shared" si="32"/>
        <v>0</v>
      </c>
      <c r="L50" s="23">
        <f t="shared" si="32"/>
        <v>0</v>
      </c>
      <c r="M50" s="22">
        <f t="shared" si="32"/>
        <v>0</v>
      </c>
      <c r="N50" s="22">
        <f t="shared" si="32"/>
        <v>0</v>
      </c>
      <c r="O50" s="23">
        <f t="shared" si="32"/>
        <v>0</v>
      </c>
      <c r="P50" s="22">
        <f t="shared" si="32"/>
        <v>3286.2</v>
      </c>
      <c r="Q50" s="22">
        <f t="shared" si="32"/>
        <v>3286.2</v>
      </c>
      <c r="R50" s="23">
        <f t="shared" si="32"/>
        <v>0</v>
      </c>
      <c r="S50" s="23">
        <f t="shared" si="32"/>
        <v>450.9</v>
      </c>
      <c r="T50" s="33">
        <v>3.6999999999999998E-2</v>
      </c>
      <c r="U50" s="81"/>
      <c r="V50" s="81"/>
      <c r="W50" s="7"/>
      <c r="X50" s="7"/>
      <c r="Y50" s="7"/>
    </row>
    <row r="51" spans="1:25" x14ac:dyDescent="0.25">
      <c r="A51" s="6" t="s">
        <v>38</v>
      </c>
      <c r="B51" s="126" t="s">
        <v>39</v>
      </c>
      <c r="C51" s="127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80"/>
      <c r="V51" s="80"/>
      <c r="W51" s="7"/>
      <c r="X51" s="7"/>
      <c r="Y51" s="7"/>
    </row>
    <row r="52" spans="1:25" ht="33.75" customHeight="1" x14ac:dyDescent="0.25">
      <c r="A52" s="6"/>
      <c r="B52" s="95" t="s">
        <v>49</v>
      </c>
      <c r="C52" s="96"/>
      <c r="D52" s="29">
        <v>11020.1</v>
      </c>
      <c r="E52" s="29">
        <v>10399.1</v>
      </c>
      <c r="F52" s="29">
        <f t="shared" ref="F52:F53" si="33">D52-E52</f>
        <v>621</v>
      </c>
      <c r="G52" s="29"/>
      <c r="H52" s="29"/>
      <c r="I52" s="29"/>
      <c r="J52" s="29"/>
      <c r="K52" s="29"/>
      <c r="L52" s="29"/>
      <c r="M52" s="29"/>
      <c r="N52" s="29"/>
      <c r="O52" s="29"/>
      <c r="P52" s="29">
        <v>6045.1</v>
      </c>
      <c r="Q52" s="29">
        <v>6045.1</v>
      </c>
      <c r="R52" s="29">
        <f t="shared" ref="R52:R53" si="34">P52-Q52</f>
        <v>0</v>
      </c>
      <c r="S52" s="29">
        <f t="shared" ref="S52:S53" si="35">F52+I52+L52+O52+R52</f>
        <v>621</v>
      </c>
      <c r="T52" s="29"/>
      <c r="U52" s="80"/>
      <c r="V52" s="80"/>
      <c r="W52" s="7"/>
      <c r="X52" s="7"/>
      <c r="Y52" s="7"/>
    </row>
    <row r="53" spans="1:25" ht="36" customHeight="1" thickBot="1" x14ac:dyDescent="0.3">
      <c r="A53" s="6"/>
      <c r="B53" s="93" t="s">
        <v>50</v>
      </c>
      <c r="C53" s="94"/>
      <c r="D53" s="21">
        <f>6908.8+31583</f>
        <v>38491.800000000003</v>
      </c>
      <c r="E53" s="21">
        <f>6515.6+23339.8</f>
        <v>29855.4</v>
      </c>
      <c r="F53" s="21">
        <f t="shared" si="33"/>
        <v>8636.4000000000015</v>
      </c>
      <c r="G53" s="21">
        <v>1350.5</v>
      </c>
      <c r="H53" s="21">
        <v>1350.5</v>
      </c>
      <c r="I53" s="21">
        <f t="shared" ref="I53" si="36">G53-H53</f>
        <v>0</v>
      </c>
      <c r="J53" s="21"/>
      <c r="K53" s="21"/>
      <c r="L53" s="21"/>
      <c r="M53" s="21"/>
      <c r="N53" s="21"/>
      <c r="O53" s="21"/>
      <c r="P53" s="21"/>
      <c r="Q53" s="21"/>
      <c r="R53" s="21">
        <f t="shared" si="34"/>
        <v>0</v>
      </c>
      <c r="S53" s="21">
        <f t="shared" si="35"/>
        <v>8636.4000000000015</v>
      </c>
      <c r="T53" s="21"/>
      <c r="U53" s="80"/>
      <c r="V53" s="80"/>
      <c r="W53" s="7"/>
      <c r="X53" s="7"/>
      <c r="Y53" s="7"/>
    </row>
    <row r="54" spans="1:25" ht="15.75" thickBot="1" x14ac:dyDescent="0.3">
      <c r="A54" s="16"/>
      <c r="B54" s="31" t="s">
        <v>10</v>
      </c>
      <c r="C54" s="15"/>
      <c r="D54" s="22">
        <f>SUM(D51:D53)</f>
        <v>49511.9</v>
      </c>
      <c r="E54" s="22">
        <f t="shared" ref="E54:S54" si="37">SUM(E51:E53)</f>
        <v>40254.5</v>
      </c>
      <c r="F54" s="23">
        <f t="shared" si="37"/>
        <v>9257.4000000000015</v>
      </c>
      <c r="G54" s="22">
        <f t="shared" si="37"/>
        <v>1350.5</v>
      </c>
      <c r="H54" s="22">
        <f t="shared" si="37"/>
        <v>1350.5</v>
      </c>
      <c r="I54" s="23">
        <f t="shared" si="37"/>
        <v>0</v>
      </c>
      <c r="J54" s="22">
        <f t="shared" si="37"/>
        <v>0</v>
      </c>
      <c r="K54" s="22">
        <f t="shared" si="37"/>
        <v>0</v>
      </c>
      <c r="L54" s="23">
        <f t="shared" si="37"/>
        <v>0</v>
      </c>
      <c r="M54" s="22">
        <f t="shared" si="37"/>
        <v>0</v>
      </c>
      <c r="N54" s="22">
        <f t="shared" si="37"/>
        <v>0</v>
      </c>
      <c r="O54" s="23">
        <f t="shared" si="37"/>
        <v>0</v>
      </c>
      <c r="P54" s="22">
        <f t="shared" si="37"/>
        <v>6045.1</v>
      </c>
      <c r="Q54" s="22">
        <f t="shared" si="37"/>
        <v>6045.1</v>
      </c>
      <c r="R54" s="23">
        <f t="shared" si="37"/>
        <v>0</v>
      </c>
      <c r="S54" s="23">
        <f t="shared" si="37"/>
        <v>9257.4000000000015</v>
      </c>
      <c r="T54" s="33">
        <v>0.182</v>
      </c>
      <c r="U54" s="81"/>
      <c r="V54" s="81"/>
      <c r="W54" s="7"/>
      <c r="X54" s="7"/>
      <c r="Y54" s="7"/>
    </row>
    <row r="55" spans="1:25" x14ac:dyDescent="0.25">
      <c r="A55" s="6" t="s">
        <v>40</v>
      </c>
      <c r="B55" s="126" t="s">
        <v>41</v>
      </c>
      <c r="C55" s="1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80"/>
      <c r="V55" s="80"/>
      <c r="W55" s="7"/>
      <c r="X55" s="7"/>
      <c r="Y55" s="7"/>
    </row>
    <row r="56" spans="1:25" ht="30.75" customHeight="1" thickBot="1" x14ac:dyDescent="0.3">
      <c r="A56" s="6"/>
      <c r="B56" s="95" t="s">
        <v>49</v>
      </c>
      <c r="C56" s="96"/>
      <c r="D56" s="29">
        <v>4629.3999999999996</v>
      </c>
      <c r="E56" s="29">
        <v>4629.3999999999996</v>
      </c>
      <c r="F56" s="29">
        <f>D56-E56</f>
        <v>0</v>
      </c>
      <c r="G56" s="29"/>
      <c r="H56" s="29"/>
      <c r="I56" s="21">
        <f t="shared" ref="I56:I57" si="38">G56-H56</f>
        <v>0</v>
      </c>
      <c r="J56" s="29"/>
      <c r="K56" s="29"/>
      <c r="L56" s="29"/>
      <c r="M56" s="29"/>
      <c r="N56" s="29"/>
      <c r="O56" s="29"/>
      <c r="P56" s="29">
        <v>708.7</v>
      </c>
      <c r="Q56" s="29">
        <v>708.7</v>
      </c>
      <c r="R56" s="29">
        <f t="shared" ref="R56:R57" si="39">P56-Q56</f>
        <v>0</v>
      </c>
      <c r="S56" s="29">
        <f t="shared" ref="S56:S57" si="40">F56+I56+L56+O56+R56</f>
        <v>0</v>
      </c>
      <c r="T56" s="29"/>
      <c r="U56" s="80"/>
      <c r="V56" s="80"/>
      <c r="W56" s="7"/>
      <c r="X56" s="7"/>
      <c r="Y56" s="7"/>
    </row>
    <row r="57" spans="1:25" ht="33.75" customHeight="1" thickBot="1" x14ac:dyDescent="0.3">
      <c r="A57" s="6"/>
      <c r="B57" s="93" t="s">
        <v>50</v>
      </c>
      <c r="C57" s="94"/>
      <c r="D57" s="21">
        <v>759.1</v>
      </c>
      <c r="E57" s="21">
        <v>755.3</v>
      </c>
      <c r="F57" s="29">
        <f>D57-E57</f>
        <v>3.8000000000000682</v>
      </c>
      <c r="G57" s="21">
        <v>598.4</v>
      </c>
      <c r="H57" s="21">
        <v>598.4</v>
      </c>
      <c r="I57" s="21">
        <f t="shared" si="38"/>
        <v>0</v>
      </c>
      <c r="J57" s="21"/>
      <c r="K57" s="21"/>
      <c r="L57" s="21"/>
      <c r="M57" s="21"/>
      <c r="N57" s="21"/>
      <c r="O57" s="21"/>
      <c r="P57" s="21"/>
      <c r="Q57" s="21"/>
      <c r="R57" s="21">
        <f t="shared" si="39"/>
        <v>0</v>
      </c>
      <c r="S57" s="21">
        <f t="shared" si="40"/>
        <v>3.8000000000000682</v>
      </c>
      <c r="T57" s="21"/>
      <c r="U57" s="80"/>
      <c r="V57" s="80"/>
      <c r="W57" s="7"/>
      <c r="X57" s="7"/>
      <c r="Y57" s="7"/>
    </row>
    <row r="58" spans="1:25" ht="15.75" thickBot="1" x14ac:dyDescent="0.3">
      <c r="A58" s="16"/>
      <c r="B58" s="15" t="s">
        <v>10</v>
      </c>
      <c r="C58" s="15"/>
      <c r="D58" s="22">
        <f>SUM(D55:D57)</f>
        <v>5388.5</v>
      </c>
      <c r="E58" s="22">
        <f t="shared" ref="E58:N58" si="41">SUM(E55:E57)</f>
        <v>5384.7</v>
      </c>
      <c r="F58" s="23">
        <f t="shared" si="41"/>
        <v>3.8000000000000682</v>
      </c>
      <c r="G58" s="22">
        <f t="shared" si="41"/>
        <v>598.4</v>
      </c>
      <c r="H58" s="22">
        <f t="shared" si="41"/>
        <v>598.4</v>
      </c>
      <c r="I58" s="23">
        <f t="shared" si="41"/>
        <v>0</v>
      </c>
      <c r="J58" s="22">
        <f t="shared" si="41"/>
        <v>0</v>
      </c>
      <c r="K58" s="22">
        <f t="shared" si="41"/>
        <v>0</v>
      </c>
      <c r="L58" s="23">
        <f t="shared" si="41"/>
        <v>0</v>
      </c>
      <c r="M58" s="22">
        <f t="shared" si="41"/>
        <v>0</v>
      </c>
      <c r="N58" s="22">
        <f t="shared" si="41"/>
        <v>0</v>
      </c>
      <c r="O58" s="23">
        <f>SUM(O55:O57)</f>
        <v>0</v>
      </c>
      <c r="P58" s="22">
        <f t="shared" ref="P58:R58" si="42">SUM(P55:P57)</f>
        <v>708.7</v>
      </c>
      <c r="Q58" s="22">
        <f t="shared" si="42"/>
        <v>708.7</v>
      </c>
      <c r="R58" s="23">
        <f t="shared" si="42"/>
        <v>0</v>
      </c>
      <c r="S58" s="23">
        <f>SUM(S55:S57)</f>
        <v>3.8000000000000682</v>
      </c>
      <c r="T58" s="34">
        <v>5.9999999999999995E-4</v>
      </c>
      <c r="U58" s="81"/>
      <c r="V58" s="81"/>
      <c r="W58" s="35"/>
      <c r="X58" s="7"/>
      <c r="Y58" s="35"/>
    </row>
    <row r="59" spans="1:25" x14ac:dyDescent="0.25">
      <c r="A59" s="6" t="s">
        <v>42</v>
      </c>
      <c r="B59" s="126" t="s">
        <v>43</v>
      </c>
      <c r="C59" s="127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80"/>
      <c r="V59" s="80"/>
      <c r="W59" s="7"/>
      <c r="X59" s="7"/>
      <c r="Y59" s="7"/>
    </row>
    <row r="60" spans="1:25" ht="33" customHeight="1" x14ac:dyDescent="0.25">
      <c r="A60" s="6"/>
      <c r="B60" s="95" t="s">
        <v>49</v>
      </c>
      <c r="C60" s="96"/>
      <c r="D60" s="29">
        <v>11529.6</v>
      </c>
      <c r="E60" s="29">
        <v>8104.5</v>
      </c>
      <c r="F60" s="29">
        <f t="shared" ref="F60:F61" si="43">D60-E60</f>
        <v>3425.1000000000004</v>
      </c>
      <c r="G60" s="29">
        <v>496.3</v>
      </c>
      <c r="H60" s="29">
        <v>383.7</v>
      </c>
      <c r="I60" s="29">
        <f t="shared" ref="I60:I61" si="44">G60-H60</f>
        <v>112.60000000000002</v>
      </c>
      <c r="J60" s="29"/>
      <c r="K60" s="29"/>
      <c r="L60" s="29">
        <f>J60-K60</f>
        <v>0</v>
      </c>
      <c r="M60" s="29">
        <v>23005.4</v>
      </c>
      <c r="N60" s="29">
        <v>15466.1</v>
      </c>
      <c r="O60" s="29">
        <f>M60-N60</f>
        <v>7539.3000000000011</v>
      </c>
      <c r="P60" s="29">
        <v>5079.2</v>
      </c>
      <c r="Q60" s="29">
        <v>5079.2</v>
      </c>
      <c r="R60" s="29">
        <f t="shared" ref="R60:R61" si="45">P60-Q60</f>
        <v>0</v>
      </c>
      <c r="S60" s="29">
        <f t="shared" ref="S60:S61" si="46">F60+I60+L60+O60+R60</f>
        <v>11077.000000000002</v>
      </c>
      <c r="T60" s="29"/>
      <c r="U60" s="80"/>
      <c r="V60" s="80"/>
      <c r="W60" s="7"/>
      <c r="X60" s="7"/>
      <c r="Y60" s="7"/>
    </row>
    <row r="61" spans="1:25" ht="34.5" customHeight="1" thickBot="1" x14ac:dyDescent="0.3">
      <c r="A61" s="6"/>
      <c r="B61" s="93" t="s">
        <v>50</v>
      </c>
      <c r="C61" s="94"/>
      <c r="D61" s="21">
        <v>49586.6</v>
      </c>
      <c r="E61" s="21">
        <v>49423.6</v>
      </c>
      <c r="F61" s="21">
        <f t="shared" si="43"/>
        <v>163</v>
      </c>
      <c r="G61" s="21">
        <f>1941.4+249.4</f>
        <v>2190.8000000000002</v>
      </c>
      <c r="H61" s="21">
        <f>1812.8+248.7</f>
        <v>2061.5</v>
      </c>
      <c r="I61" s="21">
        <f t="shared" si="44"/>
        <v>129.30000000000018</v>
      </c>
      <c r="J61" s="21"/>
      <c r="K61" s="21"/>
      <c r="L61" s="21"/>
      <c r="M61" s="21"/>
      <c r="N61" s="21"/>
      <c r="O61" s="21"/>
      <c r="P61" s="21"/>
      <c r="Q61" s="21"/>
      <c r="R61" s="21">
        <f t="shared" si="45"/>
        <v>0</v>
      </c>
      <c r="S61" s="21">
        <f t="shared" si="46"/>
        <v>292.30000000000018</v>
      </c>
      <c r="T61" s="21"/>
      <c r="U61" s="80"/>
      <c r="V61" s="80"/>
      <c r="W61" s="7"/>
      <c r="X61" s="7"/>
      <c r="Y61" s="7"/>
    </row>
    <row r="62" spans="1:25" ht="15.75" thickBot="1" x14ac:dyDescent="0.3">
      <c r="A62" s="16"/>
      <c r="B62" s="31" t="s">
        <v>10</v>
      </c>
      <c r="C62" s="15"/>
      <c r="D62" s="22">
        <f>SUM(D59:D61)</f>
        <v>61116.2</v>
      </c>
      <c r="E62" s="22">
        <f t="shared" ref="E62:S62" si="47">SUM(E59:E61)</f>
        <v>57528.1</v>
      </c>
      <c r="F62" s="23">
        <f t="shared" si="47"/>
        <v>3588.1000000000004</v>
      </c>
      <c r="G62" s="22">
        <f t="shared" si="47"/>
        <v>2687.1000000000004</v>
      </c>
      <c r="H62" s="22">
        <f t="shared" si="47"/>
        <v>2445.1999999999998</v>
      </c>
      <c r="I62" s="23">
        <f t="shared" si="47"/>
        <v>241.9000000000002</v>
      </c>
      <c r="J62" s="22">
        <f t="shared" si="47"/>
        <v>0</v>
      </c>
      <c r="K62" s="22">
        <f t="shared" si="47"/>
        <v>0</v>
      </c>
      <c r="L62" s="23">
        <f t="shared" si="47"/>
        <v>0</v>
      </c>
      <c r="M62" s="22">
        <f t="shared" si="47"/>
        <v>23005.4</v>
      </c>
      <c r="N62" s="22">
        <f t="shared" si="47"/>
        <v>15466.1</v>
      </c>
      <c r="O62" s="23">
        <f t="shared" si="47"/>
        <v>7539.3000000000011</v>
      </c>
      <c r="P62" s="22">
        <f t="shared" si="47"/>
        <v>5079.2</v>
      </c>
      <c r="Q62" s="22">
        <f t="shared" si="47"/>
        <v>5079.2</v>
      </c>
      <c r="R62" s="23">
        <f t="shared" si="47"/>
        <v>0</v>
      </c>
      <c r="S62" s="23">
        <f t="shared" si="47"/>
        <v>11369.300000000003</v>
      </c>
      <c r="T62" s="33">
        <v>0.13100000000000001</v>
      </c>
      <c r="U62" s="81"/>
      <c r="V62" s="81"/>
      <c r="W62" s="7"/>
      <c r="X62" s="7"/>
      <c r="Y62" s="7"/>
    </row>
    <row r="63" spans="1:25" x14ac:dyDescent="0.25">
      <c r="A63" s="6" t="s">
        <v>45</v>
      </c>
      <c r="B63" s="126" t="s">
        <v>44</v>
      </c>
      <c r="C63" s="127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80"/>
      <c r="V63" s="80"/>
      <c r="W63" s="7"/>
      <c r="X63" s="7"/>
      <c r="Y63" s="7"/>
    </row>
    <row r="64" spans="1:25" ht="33.75" customHeight="1" x14ac:dyDescent="0.25">
      <c r="A64" s="6"/>
      <c r="B64" s="95" t="s">
        <v>49</v>
      </c>
      <c r="C64" s="96"/>
      <c r="D64" s="29">
        <f>14854.7+756.5</f>
        <v>15611.2</v>
      </c>
      <c r="E64" s="29">
        <f>14168.7+707.3</f>
        <v>14876</v>
      </c>
      <c r="F64" s="29">
        <f>D64-E64</f>
        <v>735.20000000000073</v>
      </c>
      <c r="G64" s="29">
        <v>579.5</v>
      </c>
      <c r="H64" s="29">
        <v>264.89999999999998</v>
      </c>
      <c r="I64" s="29">
        <f t="shared" ref="I64:I65" si="48">G64-H64</f>
        <v>314.60000000000002</v>
      </c>
      <c r="J64" s="29"/>
      <c r="K64" s="29"/>
      <c r="L64" s="29"/>
      <c r="M64" s="29"/>
      <c r="N64" s="29"/>
      <c r="O64" s="29">
        <f>M64-N64</f>
        <v>0</v>
      </c>
      <c r="P64" s="29">
        <f>1653.9+630.5+2421.9</f>
        <v>4706.3</v>
      </c>
      <c r="Q64" s="29">
        <f>1653.9+630.5+2421.9</f>
        <v>4706.3</v>
      </c>
      <c r="R64" s="29">
        <f t="shared" ref="R64:R65" si="49">P64-Q64</f>
        <v>0</v>
      </c>
      <c r="S64" s="29">
        <f t="shared" ref="S64:S65" si="50">F64+I64+L64+O64+R64</f>
        <v>1049.8000000000006</v>
      </c>
      <c r="T64" s="29"/>
      <c r="U64" s="80"/>
      <c r="V64" s="80"/>
      <c r="W64" s="7"/>
      <c r="X64" s="7"/>
      <c r="Y64" s="7"/>
    </row>
    <row r="65" spans="1:25" ht="32.25" customHeight="1" thickBot="1" x14ac:dyDescent="0.3">
      <c r="A65" s="6"/>
      <c r="B65" s="93" t="s">
        <v>50</v>
      </c>
      <c r="C65" s="94"/>
      <c r="D65" s="21">
        <v>6316.9</v>
      </c>
      <c r="E65" s="21">
        <v>6313.9</v>
      </c>
      <c r="F65" s="21">
        <f t="shared" ref="F65" si="51">D65-E65</f>
        <v>3</v>
      </c>
      <c r="G65" s="21">
        <v>638.1</v>
      </c>
      <c r="H65" s="21">
        <v>638.1</v>
      </c>
      <c r="I65" s="21">
        <f t="shared" si="48"/>
        <v>0</v>
      </c>
      <c r="J65" s="21"/>
      <c r="K65" s="21"/>
      <c r="L65" s="21"/>
      <c r="M65" s="21"/>
      <c r="N65" s="21"/>
      <c r="O65" s="21"/>
      <c r="P65" s="21"/>
      <c r="Q65" s="21"/>
      <c r="R65" s="21">
        <f t="shared" si="49"/>
        <v>0</v>
      </c>
      <c r="S65" s="21">
        <f t="shared" si="50"/>
        <v>3</v>
      </c>
      <c r="T65" s="21"/>
      <c r="U65" s="80"/>
      <c r="V65" s="80"/>
      <c r="W65" s="7"/>
      <c r="X65" s="7"/>
      <c r="Y65" s="7"/>
    </row>
    <row r="66" spans="1:25" ht="15.75" thickBot="1" x14ac:dyDescent="0.3">
      <c r="A66" s="16"/>
      <c r="B66" s="31" t="s">
        <v>10</v>
      </c>
      <c r="C66" s="15"/>
      <c r="D66" s="22">
        <f>SUM(D63:D65)</f>
        <v>21928.1</v>
      </c>
      <c r="E66" s="22">
        <f t="shared" ref="E66:S66" si="52">SUM(E63:E65)</f>
        <v>21189.9</v>
      </c>
      <c r="F66" s="23">
        <f t="shared" si="52"/>
        <v>738.20000000000073</v>
      </c>
      <c r="G66" s="22">
        <f t="shared" si="52"/>
        <v>1217.5999999999999</v>
      </c>
      <c r="H66" s="22">
        <f t="shared" si="52"/>
        <v>903</v>
      </c>
      <c r="I66" s="23">
        <f t="shared" si="52"/>
        <v>314.60000000000002</v>
      </c>
      <c r="J66" s="22">
        <f t="shared" si="52"/>
        <v>0</v>
      </c>
      <c r="K66" s="22">
        <f t="shared" si="52"/>
        <v>0</v>
      </c>
      <c r="L66" s="23">
        <f t="shared" si="52"/>
        <v>0</v>
      </c>
      <c r="M66" s="22">
        <f t="shared" si="52"/>
        <v>0</v>
      </c>
      <c r="N66" s="22">
        <f t="shared" si="52"/>
        <v>0</v>
      </c>
      <c r="O66" s="23">
        <f t="shared" si="52"/>
        <v>0</v>
      </c>
      <c r="P66" s="22">
        <f t="shared" si="52"/>
        <v>4706.3</v>
      </c>
      <c r="Q66" s="22">
        <f t="shared" si="52"/>
        <v>4706.3</v>
      </c>
      <c r="R66" s="23">
        <f t="shared" si="52"/>
        <v>0</v>
      </c>
      <c r="S66" s="23">
        <f t="shared" si="52"/>
        <v>1052.8000000000006</v>
      </c>
      <c r="T66" s="33">
        <v>4.4999999999999998E-2</v>
      </c>
      <c r="U66" s="81"/>
      <c r="V66" s="81"/>
      <c r="W66" s="7"/>
      <c r="X66" s="7"/>
      <c r="Y66" s="7"/>
    </row>
    <row r="67" spans="1:25" x14ac:dyDescent="0.25">
      <c r="A67" s="6" t="s">
        <v>46</v>
      </c>
      <c r="B67" s="126" t="s">
        <v>47</v>
      </c>
      <c r="C67" s="127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80"/>
      <c r="V67" s="80"/>
      <c r="W67" s="7"/>
      <c r="X67" s="7"/>
      <c r="Y67" s="7"/>
    </row>
    <row r="68" spans="1:25" ht="32.25" customHeight="1" x14ac:dyDescent="0.25">
      <c r="A68" s="6"/>
      <c r="B68" s="95" t="s">
        <v>49</v>
      </c>
      <c r="C68" s="96"/>
      <c r="D68" s="29">
        <f>83269.9+33605.8</f>
        <v>116875.7</v>
      </c>
      <c r="E68" s="29">
        <f>72336.7+30581.3</f>
        <v>102918</v>
      </c>
      <c r="F68" s="29">
        <f>D68-E68</f>
        <v>13957.699999999997</v>
      </c>
      <c r="G68" s="29">
        <v>237.5</v>
      </c>
      <c r="H68" s="29">
        <v>159.1</v>
      </c>
      <c r="I68" s="29">
        <f>G68-H68</f>
        <v>78.400000000000006</v>
      </c>
      <c r="J68" s="29"/>
      <c r="K68" s="29"/>
      <c r="L68" s="29"/>
      <c r="M68" s="29"/>
      <c r="N68" s="29"/>
      <c r="O68" s="29"/>
      <c r="P68" s="29">
        <f>4536.8+2600</f>
        <v>7136.8</v>
      </c>
      <c r="Q68" s="29">
        <f>4536.8+2600</f>
        <v>7136.8</v>
      </c>
      <c r="R68" s="29">
        <f>P68-Q68</f>
        <v>0</v>
      </c>
      <c r="S68" s="29"/>
      <c r="T68" s="29"/>
      <c r="U68" s="80"/>
      <c r="V68" s="80"/>
      <c r="W68" s="7"/>
      <c r="X68" s="7"/>
      <c r="Y68" s="7"/>
    </row>
    <row r="69" spans="1:25" ht="34.5" customHeight="1" thickBot="1" x14ac:dyDescent="0.3">
      <c r="A69" s="6"/>
      <c r="B69" s="93" t="s">
        <v>50</v>
      </c>
      <c r="C69" s="94"/>
      <c r="D69" s="21">
        <f>56804.2+700</f>
        <v>57504.2</v>
      </c>
      <c r="E69" s="21">
        <f>56796.2+696.5</f>
        <v>57492.7</v>
      </c>
      <c r="F69" s="21">
        <f>D69-E69</f>
        <v>11.5</v>
      </c>
      <c r="G69" s="21">
        <v>95</v>
      </c>
      <c r="H69" s="21">
        <v>95</v>
      </c>
      <c r="I69" s="29">
        <f>G69-H69</f>
        <v>0</v>
      </c>
      <c r="J69" s="21"/>
      <c r="K69" s="21"/>
      <c r="L69" s="21"/>
      <c r="M69" s="21"/>
      <c r="N69" s="21"/>
      <c r="O69" s="21"/>
      <c r="P69" s="21"/>
      <c r="Q69" s="21"/>
      <c r="R69" s="21">
        <v>0</v>
      </c>
      <c r="S69" s="21"/>
      <c r="T69" s="21"/>
      <c r="U69" s="80"/>
      <c r="V69" s="80"/>
      <c r="W69" s="7"/>
      <c r="X69" s="7"/>
      <c r="Y69" s="7"/>
    </row>
    <row r="70" spans="1:25" ht="15.75" thickBot="1" x14ac:dyDescent="0.3">
      <c r="A70" s="63"/>
      <c r="B70" s="64" t="s">
        <v>10</v>
      </c>
      <c r="C70" s="64"/>
      <c r="D70" s="65">
        <f>SUM(D67:D69)</f>
        <v>174379.9</v>
      </c>
      <c r="E70" s="65">
        <f>SUM(E67:E69)</f>
        <v>160410.70000000001</v>
      </c>
      <c r="F70" s="66">
        <f>D70-E70</f>
        <v>13969.199999999983</v>
      </c>
      <c r="G70" s="65">
        <f>SUM(G67:G69)</f>
        <v>332.5</v>
      </c>
      <c r="H70" s="65">
        <f>SUM(H67:H69)</f>
        <v>254.1</v>
      </c>
      <c r="I70" s="66">
        <f t="shared" si="4"/>
        <v>78.400000000000006</v>
      </c>
      <c r="J70" s="65"/>
      <c r="K70" s="65"/>
      <c r="L70" s="66">
        <v>0</v>
      </c>
      <c r="M70" s="65"/>
      <c r="N70" s="67"/>
      <c r="O70" s="66">
        <v>0</v>
      </c>
      <c r="P70" s="65">
        <f>SUM(P67:P69)</f>
        <v>7136.8</v>
      </c>
      <c r="Q70" s="65">
        <f>SUM(Q67:Q69)</f>
        <v>7136.8</v>
      </c>
      <c r="R70" s="66">
        <f t="shared" si="0"/>
        <v>0</v>
      </c>
      <c r="S70" s="68">
        <f>F70+I70+L70+O70+R70</f>
        <v>14047.599999999982</v>
      </c>
      <c r="T70" s="69">
        <v>0.08</v>
      </c>
      <c r="U70" s="81"/>
      <c r="V70" s="81"/>
      <c r="W70" s="7"/>
      <c r="X70" s="7"/>
      <c r="Y70" s="7"/>
    </row>
    <row r="71" spans="1:25" ht="15.75" thickBot="1" x14ac:dyDescent="0.3">
      <c r="A71" s="70"/>
      <c r="B71" s="71" t="s">
        <v>48</v>
      </c>
      <c r="C71" s="72"/>
      <c r="D71" s="73">
        <f>D18+D22+D26+D30+D34+D38+D42+D46+D50+D54+D58+D62+D66+D70</f>
        <v>617973.69999999995</v>
      </c>
      <c r="E71" s="73">
        <f>E18+E22+E26+E30+E34+E38+E42+E46+E50+E54+E58+E62+E66+E70</f>
        <v>574305.10000000009</v>
      </c>
      <c r="F71" s="74">
        <f t="shared" ref="F71:R71" si="53">F18+F22+F26+F30+F34+F38+F42+F46+F50+F54+F58+F62+F66+F70</f>
        <v>43668.599999999977</v>
      </c>
      <c r="G71" s="73">
        <f t="shared" si="53"/>
        <v>17017.3</v>
      </c>
      <c r="H71" s="73">
        <f t="shared" si="53"/>
        <v>15054.1</v>
      </c>
      <c r="I71" s="74">
        <f t="shared" si="53"/>
        <v>1963.2000000000003</v>
      </c>
      <c r="J71" s="73">
        <f t="shared" si="53"/>
        <v>121544.8</v>
      </c>
      <c r="K71" s="73">
        <f t="shared" si="53"/>
        <v>121544.8</v>
      </c>
      <c r="L71" s="74">
        <f t="shared" si="53"/>
        <v>0</v>
      </c>
      <c r="M71" s="65">
        <f>M18+M22+M26+M30+M34+M38+M42+M46+M50+M54+M58+M62+M66+M70</f>
        <v>33292</v>
      </c>
      <c r="N71" s="73">
        <f t="shared" si="53"/>
        <v>21653.1</v>
      </c>
      <c r="O71" s="74">
        <f t="shared" si="53"/>
        <v>11638.900000000001</v>
      </c>
      <c r="P71" s="73">
        <f t="shared" si="53"/>
        <v>41779.500000000007</v>
      </c>
      <c r="Q71" s="73">
        <f t="shared" si="53"/>
        <v>41779.500000000007</v>
      </c>
      <c r="R71" s="74">
        <f t="shared" si="53"/>
        <v>0</v>
      </c>
      <c r="S71" s="74">
        <f>S18+S22+S26+S30+S34+S38+S42+S46+S50+S54+S58+S62+S66+S70</f>
        <v>57270.69999999999</v>
      </c>
      <c r="T71" s="75">
        <v>7.2999999999999995E-2</v>
      </c>
      <c r="U71" s="81"/>
      <c r="V71" s="81"/>
      <c r="W71" s="8"/>
      <c r="X71" s="7"/>
      <c r="Y71" s="8"/>
    </row>
    <row r="72" spans="1:25" x14ac:dyDescent="0.25">
      <c r="W72" s="82"/>
      <c r="Y72" s="4"/>
    </row>
    <row r="73" spans="1:25" x14ac:dyDescent="0.25">
      <c r="A73" s="128"/>
      <c r="B73" s="128"/>
      <c r="C73" s="128"/>
      <c r="D73" s="129"/>
      <c r="E73" s="129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</row>
    <row r="74" spans="1:25" x14ac:dyDescent="0.25">
      <c r="A74" s="128"/>
      <c r="B74" s="128"/>
      <c r="C74" s="128"/>
      <c r="D74" s="129"/>
      <c r="E74" s="130"/>
      <c r="F74" s="131"/>
      <c r="G74" s="128"/>
      <c r="H74" s="128"/>
      <c r="I74" s="128"/>
      <c r="J74" s="129"/>
      <c r="K74" s="129"/>
      <c r="L74" s="130"/>
      <c r="M74" s="128"/>
      <c r="N74" s="128"/>
      <c r="O74" s="128"/>
      <c r="P74" s="128"/>
      <c r="Q74" s="128"/>
      <c r="R74" s="128"/>
      <c r="S74" s="128"/>
      <c r="T74" s="128"/>
    </row>
    <row r="75" spans="1:25" x14ac:dyDescent="0.25">
      <c r="A75" s="128"/>
      <c r="B75" s="128"/>
      <c r="C75" s="128"/>
      <c r="D75" s="129"/>
      <c r="E75" s="129"/>
      <c r="F75" s="131"/>
      <c r="G75" s="132"/>
      <c r="H75" s="133"/>
      <c r="I75" s="128"/>
      <c r="J75" s="128"/>
      <c r="K75" s="128"/>
      <c r="L75" s="128"/>
      <c r="M75" s="134"/>
      <c r="N75" s="128"/>
      <c r="O75" s="128"/>
      <c r="P75" s="128"/>
      <c r="Q75" s="128"/>
      <c r="R75" s="128"/>
      <c r="S75" s="128"/>
      <c r="T75" s="128"/>
    </row>
    <row r="76" spans="1:25" x14ac:dyDescent="0.25">
      <c r="A76" s="128"/>
      <c r="B76" s="128"/>
      <c r="C76" s="128"/>
      <c r="D76" s="129"/>
      <c r="E76" s="128"/>
      <c r="F76" s="131"/>
      <c r="G76" s="132"/>
      <c r="H76" s="133"/>
      <c r="I76" s="128"/>
      <c r="J76" s="129"/>
      <c r="K76" s="128"/>
      <c r="L76" s="135"/>
      <c r="M76" s="128"/>
      <c r="N76" s="128"/>
      <c r="O76" s="128"/>
      <c r="P76" s="128"/>
      <c r="Q76" s="128"/>
      <c r="R76" s="128"/>
      <c r="S76" s="129"/>
      <c r="T76" s="128"/>
    </row>
    <row r="77" spans="1:25" x14ac:dyDescent="0.25">
      <c r="A77" s="128"/>
      <c r="B77" s="128"/>
      <c r="C77" s="128"/>
      <c r="D77" s="129"/>
      <c r="E77" s="128"/>
      <c r="F77" s="131"/>
      <c r="G77" s="132"/>
      <c r="H77" s="133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</row>
    <row r="78" spans="1:25" x14ac:dyDescent="0.25">
      <c r="A78" s="128"/>
      <c r="B78" s="128"/>
      <c r="C78" s="128"/>
      <c r="D78" s="129"/>
      <c r="E78" s="128"/>
      <c r="F78" s="136"/>
      <c r="G78" s="132"/>
      <c r="H78" s="133"/>
      <c r="I78" s="128"/>
      <c r="J78" s="128"/>
      <c r="K78" s="128"/>
      <c r="L78" s="128"/>
      <c r="M78" s="128"/>
      <c r="N78" s="129"/>
      <c r="O78" s="129"/>
      <c r="P78" s="129"/>
      <c r="Q78" s="129"/>
      <c r="R78" s="128"/>
      <c r="S78" s="128"/>
      <c r="T78" s="128"/>
    </row>
    <row r="79" spans="1:25" x14ac:dyDescent="0.25">
      <c r="A79" s="128"/>
      <c r="B79" s="128"/>
      <c r="C79" s="128"/>
      <c r="D79" s="128"/>
      <c r="E79" s="128"/>
      <c r="F79" s="128"/>
      <c r="G79" s="134"/>
      <c r="H79" s="128"/>
      <c r="I79" s="128"/>
      <c r="J79" s="128"/>
      <c r="K79" s="128"/>
      <c r="L79" s="128"/>
      <c r="M79" s="128"/>
      <c r="N79" s="129"/>
      <c r="O79" s="129"/>
      <c r="P79" s="129"/>
      <c r="Q79" s="129"/>
      <c r="R79" s="128"/>
      <c r="S79" s="128"/>
      <c r="T79" s="128"/>
    </row>
    <row r="80" spans="1:25" x14ac:dyDescent="0.25">
      <c r="A80" s="128"/>
      <c r="B80" s="128"/>
      <c r="C80" s="137"/>
      <c r="D80" s="137"/>
      <c r="E80" s="128"/>
      <c r="F80" s="128"/>
      <c r="G80" s="128"/>
      <c r="H80" s="137"/>
      <c r="I80" s="128"/>
      <c r="J80" s="128"/>
      <c r="K80" s="128"/>
      <c r="L80" s="128"/>
      <c r="M80" s="128"/>
      <c r="N80" s="129"/>
      <c r="O80" s="129"/>
      <c r="P80" s="129"/>
      <c r="Q80" s="129"/>
      <c r="R80" s="129"/>
      <c r="S80" s="128"/>
      <c r="T80" s="128"/>
    </row>
    <row r="81" spans="1:20" x14ac:dyDescent="0.25">
      <c r="A81" s="128"/>
      <c r="B81" s="128"/>
      <c r="C81" s="137"/>
      <c r="D81" s="128"/>
      <c r="E81" s="128"/>
      <c r="F81" s="137"/>
      <c r="G81" s="128"/>
      <c r="H81" s="128"/>
      <c r="I81" s="128"/>
      <c r="J81" s="128"/>
      <c r="K81" s="128"/>
      <c r="L81" s="128"/>
      <c r="M81" s="128"/>
      <c r="N81" s="138"/>
      <c r="O81" s="129"/>
      <c r="P81" s="129"/>
      <c r="Q81" s="129"/>
      <c r="R81" s="129"/>
      <c r="S81" s="128"/>
      <c r="T81" s="128"/>
    </row>
    <row r="82" spans="1:20" x14ac:dyDescent="0.2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9"/>
      <c r="O82" s="129"/>
      <c r="P82" s="129"/>
      <c r="Q82" s="129"/>
      <c r="R82" s="129"/>
      <c r="S82" s="128"/>
      <c r="T82" s="128"/>
    </row>
    <row r="83" spans="1:20" x14ac:dyDescent="0.2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9"/>
      <c r="O83" s="129"/>
      <c r="P83" s="129"/>
      <c r="Q83" s="129"/>
      <c r="R83" s="129"/>
      <c r="S83" s="128"/>
      <c r="T83" s="128"/>
    </row>
    <row r="84" spans="1:20" x14ac:dyDescent="0.2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9"/>
      <c r="O84" s="129"/>
      <c r="P84" s="129"/>
      <c r="Q84" s="129"/>
      <c r="R84" s="129"/>
      <c r="S84" s="128"/>
      <c r="T84" s="128"/>
    </row>
    <row r="85" spans="1:20" x14ac:dyDescent="0.2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9"/>
      <c r="O85" s="129"/>
      <c r="P85" s="129"/>
      <c r="Q85" s="129"/>
      <c r="R85" s="129"/>
      <c r="S85" s="128"/>
      <c r="T85" s="128"/>
    </row>
    <row r="86" spans="1:20" x14ac:dyDescent="0.25">
      <c r="A86" s="128"/>
      <c r="B86" s="128"/>
      <c r="C86" s="128"/>
      <c r="D86" s="129"/>
      <c r="E86" s="128"/>
      <c r="F86" s="131"/>
      <c r="G86" s="131"/>
      <c r="H86" s="139"/>
      <c r="I86" s="139"/>
      <c r="J86" s="128"/>
      <c r="K86" s="139"/>
      <c r="L86" s="128"/>
      <c r="M86" s="128"/>
      <c r="N86" s="129"/>
      <c r="O86" s="129"/>
      <c r="P86" s="129"/>
      <c r="Q86" s="129"/>
      <c r="R86" s="129"/>
      <c r="S86" s="128"/>
      <c r="T86" s="128"/>
    </row>
    <row r="87" spans="1:20" x14ac:dyDescent="0.25">
      <c r="A87" s="128"/>
      <c r="B87" s="128"/>
      <c r="C87" s="128"/>
      <c r="D87" s="129"/>
      <c r="E87" s="128"/>
      <c r="F87" s="131"/>
      <c r="G87" s="131"/>
      <c r="H87" s="139"/>
      <c r="I87" s="139"/>
      <c r="J87" s="128"/>
      <c r="K87" s="139"/>
      <c r="L87" s="128"/>
      <c r="M87" s="128"/>
      <c r="N87" s="128"/>
      <c r="O87" s="128"/>
      <c r="P87" s="128"/>
      <c r="Q87" s="128"/>
      <c r="R87" s="128"/>
      <c r="S87" s="128"/>
      <c r="T87" s="128"/>
    </row>
    <row r="88" spans="1:20" x14ac:dyDescent="0.25">
      <c r="A88" s="128"/>
      <c r="B88" s="128"/>
      <c r="C88" s="128"/>
      <c r="D88" s="129"/>
      <c r="E88" s="128"/>
      <c r="F88" s="131"/>
      <c r="G88" s="131"/>
      <c r="H88" s="139"/>
      <c r="I88" s="139"/>
      <c r="J88" s="128"/>
      <c r="K88" s="139"/>
      <c r="L88" s="128"/>
      <c r="M88" s="128"/>
      <c r="N88" s="128"/>
      <c r="O88" s="128"/>
      <c r="P88" s="128"/>
      <c r="Q88" s="128"/>
      <c r="R88" s="128"/>
      <c r="S88" s="128"/>
      <c r="T88" s="128"/>
    </row>
    <row r="89" spans="1:20" x14ac:dyDescent="0.25">
      <c r="A89" s="128"/>
      <c r="B89" s="128"/>
      <c r="C89" s="128"/>
      <c r="D89" s="129"/>
      <c r="E89" s="128"/>
      <c r="F89" s="131"/>
      <c r="G89" s="131"/>
      <c r="H89" s="139"/>
      <c r="I89" s="139"/>
      <c r="J89" s="128"/>
      <c r="K89" s="139"/>
      <c r="L89" s="128"/>
      <c r="M89" s="128"/>
      <c r="N89" s="128"/>
      <c r="O89" s="128"/>
      <c r="P89" s="128"/>
      <c r="Q89" s="128"/>
      <c r="R89" s="128"/>
      <c r="S89" s="128"/>
      <c r="T89" s="128"/>
    </row>
    <row r="90" spans="1:20" x14ac:dyDescent="0.25">
      <c r="A90" s="128"/>
      <c r="B90" s="128"/>
      <c r="C90" s="128"/>
      <c r="D90" s="129"/>
      <c r="E90" s="128"/>
      <c r="F90" s="130"/>
      <c r="G90" s="130"/>
      <c r="H90" s="139"/>
      <c r="I90" s="139"/>
      <c r="J90" s="128"/>
      <c r="K90" s="139"/>
      <c r="L90" s="128"/>
      <c r="M90" s="128"/>
      <c r="N90" s="128"/>
      <c r="O90" s="128"/>
      <c r="P90" s="128"/>
      <c r="Q90" s="128"/>
      <c r="R90" s="128"/>
      <c r="S90" s="128"/>
      <c r="T90" s="128"/>
    </row>
    <row r="91" spans="1:20" x14ac:dyDescent="0.25">
      <c r="A91" s="128"/>
      <c r="B91" s="128"/>
      <c r="C91" s="128"/>
      <c r="D91" s="129"/>
      <c r="E91" s="128"/>
      <c r="F91" s="131"/>
      <c r="G91" s="131"/>
      <c r="H91" s="139"/>
      <c r="I91" s="139"/>
      <c r="J91" s="128"/>
      <c r="K91" s="139"/>
      <c r="L91" s="128"/>
      <c r="M91" s="128"/>
      <c r="N91" s="128"/>
      <c r="O91" s="128"/>
      <c r="P91" s="128"/>
      <c r="Q91" s="128"/>
      <c r="R91" s="128"/>
      <c r="S91" s="128"/>
      <c r="T91" s="128"/>
    </row>
    <row r="92" spans="1:20" x14ac:dyDescent="0.25">
      <c r="A92" s="128"/>
      <c r="B92" s="128"/>
      <c r="C92" s="128"/>
      <c r="D92" s="128"/>
      <c r="E92" s="128"/>
      <c r="F92" s="137"/>
      <c r="G92" s="137"/>
      <c r="H92" s="139"/>
      <c r="I92" s="139"/>
      <c r="J92" s="129"/>
      <c r="K92" s="139"/>
      <c r="L92" s="128"/>
      <c r="M92" s="128"/>
      <c r="N92" s="128"/>
      <c r="O92" s="128"/>
      <c r="P92" s="128"/>
      <c r="Q92" s="128"/>
      <c r="R92" s="128"/>
      <c r="S92" s="128"/>
      <c r="T92" s="128"/>
    </row>
    <row r="93" spans="1:20" x14ac:dyDescent="0.25">
      <c r="A93" s="128"/>
      <c r="B93" s="128"/>
      <c r="C93" s="128"/>
      <c r="D93" s="134"/>
      <c r="E93" s="134"/>
      <c r="F93" s="128"/>
      <c r="G93" s="128"/>
      <c r="H93" s="128"/>
      <c r="I93" s="128"/>
      <c r="J93" s="128"/>
      <c r="K93" s="128"/>
      <c r="L93" s="128"/>
      <c r="M93" s="128"/>
      <c r="N93" s="140"/>
      <c r="O93" s="140"/>
      <c r="P93" s="141"/>
      <c r="Q93" s="128"/>
      <c r="R93" s="128"/>
      <c r="S93" s="128"/>
      <c r="T93" s="128"/>
    </row>
    <row r="94" spans="1:20" x14ac:dyDescent="0.25">
      <c r="A94" s="128"/>
      <c r="B94" s="128"/>
      <c r="C94" s="128"/>
      <c r="D94" s="128"/>
      <c r="E94" s="128"/>
      <c r="F94" s="137"/>
      <c r="G94" s="128"/>
      <c r="H94" s="128"/>
      <c r="I94" s="128"/>
      <c r="J94" s="128"/>
      <c r="K94" s="128"/>
      <c r="L94" s="128"/>
      <c r="M94" s="128"/>
      <c r="N94" s="140"/>
      <c r="O94" s="140"/>
      <c r="P94" s="141"/>
      <c r="Q94" s="142"/>
      <c r="R94" s="128"/>
      <c r="S94" s="128"/>
      <c r="T94" s="128"/>
    </row>
    <row r="95" spans="1:20" x14ac:dyDescent="0.25">
      <c r="A95" s="128"/>
      <c r="B95" s="128"/>
      <c r="C95" s="128"/>
      <c r="D95" s="128"/>
      <c r="E95" s="131"/>
      <c r="F95" s="143"/>
      <c r="G95" s="128"/>
      <c r="H95" s="128"/>
      <c r="I95" s="128"/>
      <c r="J95" s="128"/>
      <c r="K95" s="128"/>
      <c r="L95" s="128"/>
      <c r="M95" s="128"/>
      <c r="N95" s="140"/>
      <c r="O95" s="140"/>
      <c r="P95" s="141"/>
      <c r="Q95" s="142"/>
      <c r="R95" s="128"/>
      <c r="S95" s="128"/>
      <c r="T95" s="128"/>
    </row>
    <row r="96" spans="1:20" x14ac:dyDescent="0.25">
      <c r="A96" s="128"/>
      <c r="B96" s="128"/>
      <c r="C96" s="128"/>
      <c r="D96" s="128"/>
      <c r="E96" s="134"/>
      <c r="F96" s="143"/>
      <c r="G96" s="128"/>
      <c r="H96" s="134"/>
      <c r="I96" s="143"/>
      <c r="J96" s="128"/>
      <c r="K96" s="128"/>
      <c r="L96" s="128"/>
      <c r="M96" s="128"/>
      <c r="N96" s="128"/>
      <c r="O96" s="128"/>
      <c r="P96" s="144"/>
      <c r="Q96" s="128"/>
      <c r="R96" s="128"/>
      <c r="S96" s="128"/>
      <c r="T96" s="128"/>
    </row>
    <row r="97" spans="1:20" x14ac:dyDescent="0.25">
      <c r="A97" s="128"/>
      <c r="B97" s="128"/>
      <c r="C97" s="128"/>
      <c r="D97" s="128"/>
      <c r="E97" s="137"/>
      <c r="F97" s="143"/>
      <c r="G97" s="128"/>
      <c r="H97" s="134"/>
      <c r="I97" s="128"/>
      <c r="J97" s="128"/>
      <c r="K97" s="128"/>
      <c r="L97" s="128"/>
      <c r="M97" s="128"/>
      <c r="N97" s="128"/>
      <c r="O97" s="134"/>
      <c r="P97" s="134"/>
      <c r="Q97" s="128"/>
      <c r="R97" s="128"/>
      <c r="S97" s="128"/>
      <c r="T97" s="128"/>
    </row>
    <row r="98" spans="1:20" x14ac:dyDescent="0.25">
      <c r="A98" s="128"/>
      <c r="B98" s="128"/>
      <c r="C98" s="128"/>
      <c r="D98" s="145"/>
      <c r="E98" s="146"/>
      <c r="F98" s="147"/>
      <c r="G98" s="147"/>
      <c r="H98" s="146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</row>
    <row r="99" spans="1:20" ht="19.5" customHeight="1" x14ac:dyDescent="0.25">
      <c r="A99" s="128"/>
      <c r="B99" s="128"/>
      <c r="C99" s="128"/>
      <c r="D99" s="148"/>
      <c r="E99" s="141"/>
      <c r="F99" s="141"/>
      <c r="G99" s="149"/>
      <c r="H99" s="150"/>
      <c r="I99" s="128"/>
      <c r="J99" s="128"/>
      <c r="K99" s="130"/>
      <c r="L99" s="141"/>
      <c r="M99" s="128"/>
      <c r="N99" s="151"/>
      <c r="O99" s="140"/>
      <c r="P99" s="135"/>
      <c r="Q99" s="135"/>
      <c r="R99" s="152"/>
      <c r="S99" s="128"/>
      <c r="T99" s="128"/>
    </row>
    <row r="100" spans="1:20" ht="19.5" customHeight="1" x14ac:dyDescent="0.25">
      <c r="A100" s="128"/>
      <c r="B100" s="128"/>
      <c r="C100" s="128"/>
      <c r="D100" s="153"/>
      <c r="E100" s="141"/>
      <c r="F100" s="141"/>
      <c r="G100" s="149"/>
      <c r="H100" s="150"/>
      <c r="I100" s="128"/>
      <c r="J100" s="128"/>
      <c r="K100" s="130"/>
      <c r="L100" s="141"/>
      <c r="M100" s="128"/>
      <c r="N100" s="151"/>
      <c r="O100" s="128"/>
      <c r="P100" s="129"/>
      <c r="Q100" s="128"/>
      <c r="R100" s="128"/>
      <c r="S100" s="128"/>
      <c r="T100" s="128"/>
    </row>
    <row r="101" spans="1:20" ht="23.25" customHeight="1" x14ac:dyDescent="0.25">
      <c r="A101" s="128"/>
      <c r="B101" s="128"/>
      <c r="C101" s="128"/>
      <c r="D101" s="148"/>
      <c r="E101" s="141"/>
      <c r="F101" s="141"/>
      <c r="G101" s="149"/>
      <c r="H101" s="150"/>
      <c r="I101" s="128"/>
      <c r="J101" s="128"/>
      <c r="K101" s="130"/>
      <c r="L101" s="141"/>
      <c r="M101" s="128"/>
      <c r="N101" s="151"/>
      <c r="O101" s="128"/>
      <c r="P101" s="154"/>
      <c r="Q101" s="128"/>
      <c r="R101" s="128"/>
      <c r="S101" s="128"/>
      <c r="T101" s="128"/>
    </row>
    <row r="102" spans="1:20" x14ac:dyDescent="0.25">
      <c r="A102" s="128"/>
      <c r="B102" s="128"/>
      <c r="C102" s="128"/>
      <c r="D102" s="155"/>
      <c r="E102" s="141"/>
      <c r="F102" s="141"/>
      <c r="G102" s="149"/>
      <c r="H102" s="150"/>
      <c r="I102" s="128"/>
      <c r="J102" s="128"/>
      <c r="K102" s="130"/>
      <c r="L102" s="141"/>
      <c r="M102" s="128"/>
      <c r="N102" s="151"/>
      <c r="O102" s="156"/>
      <c r="P102" s="154"/>
      <c r="Q102" s="154"/>
      <c r="R102" s="156"/>
      <c r="S102" s="128"/>
      <c r="T102" s="128"/>
    </row>
    <row r="103" spans="1:20" ht="25.5" customHeight="1" x14ac:dyDescent="0.25">
      <c r="A103" s="128"/>
      <c r="B103" s="128"/>
      <c r="C103" s="128"/>
      <c r="D103" s="157"/>
      <c r="E103" s="141"/>
      <c r="F103" s="141"/>
      <c r="G103" s="149"/>
      <c r="H103" s="150"/>
      <c r="I103" s="128"/>
      <c r="J103" s="128"/>
      <c r="K103" s="130"/>
      <c r="L103" s="149"/>
      <c r="M103" s="128"/>
      <c r="N103" s="151"/>
      <c r="O103" s="156"/>
      <c r="P103" s="154"/>
      <c r="Q103" s="154"/>
      <c r="R103" s="156"/>
      <c r="S103" s="128"/>
      <c r="T103" s="128"/>
    </row>
    <row r="104" spans="1:20" x14ac:dyDescent="0.25">
      <c r="A104" s="128"/>
      <c r="B104" s="128"/>
      <c r="C104" s="128"/>
      <c r="D104" s="140"/>
      <c r="E104" s="141"/>
      <c r="F104" s="141"/>
      <c r="G104" s="149"/>
      <c r="H104" s="150"/>
      <c r="I104" s="129"/>
      <c r="J104" s="128"/>
      <c r="K104" s="141"/>
      <c r="L104" s="149"/>
      <c r="M104" s="154"/>
      <c r="N104" s="151"/>
      <c r="O104" s="156"/>
      <c r="P104" s="154"/>
      <c r="Q104" s="154"/>
      <c r="R104" s="156"/>
      <c r="S104" s="128"/>
      <c r="T104" s="128"/>
    </row>
    <row r="105" spans="1:20" x14ac:dyDescent="0.25">
      <c r="A105" s="128"/>
      <c r="B105" s="128"/>
      <c r="C105" s="128"/>
      <c r="D105" s="152"/>
      <c r="E105" s="158"/>
      <c r="F105" s="158"/>
      <c r="G105" s="158"/>
      <c r="H105" s="158"/>
      <c r="I105" s="128"/>
      <c r="J105" s="128"/>
      <c r="K105" s="134"/>
      <c r="L105" s="128"/>
      <c r="M105" s="128"/>
      <c r="N105" s="140"/>
      <c r="O105" s="156"/>
      <c r="P105" s="154"/>
      <c r="Q105" s="154"/>
      <c r="R105" s="156"/>
      <c r="S105" s="128"/>
      <c r="T105" s="128"/>
    </row>
    <row r="106" spans="1:20" x14ac:dyDescent="0.25">
      <c r="A106" s="128"/>
      <c r="B106" s="128"/>
      <c r="C106" s="128"/>
      <c r="D106" s="152"/>
      <c r="E106" s="158"/>
      <c r="F106" s="158"/>
      <c r="G106" s="158"/>
      <c r="H106" s="158"/>
      <c r="I106" s="128"/>
      <c r="J106" s="128"/>
      <c r="K106" s="128"/>
      <c r="L106" s="128"/>
      <c r="M106" s="128"/>
      <c r="N106" s="140"/>
      <c r="O106" s="156"/>
      <c r="P106" s="154"/>
      <c r="Q106" s="154"/>
      <c r="R106" s="156"/>
      <c r="S106" s="128"/>
      <c r="T106" s="128"/>
    </row>
    <row r="107" spans="1:20" x14ac:dyDescent="0.25">
      <c r="A107" s="128"/>
      <c r="B107" s="128"/>
      <c r="C107" s="128"/>
      <c r="D107" s="159"/>
      <c r="E107" s="158"/>
      <c r="F107" s="160"/>
      <c r="G107" s="160"/>
      <c r="H107" s="160"/>
      <c r="I107" s="128"/>
      <c r="J107" s="128"/>
      <c r="K107" s="128"/>
      <c r="L107" s="128"/>
      <c r="M107" s="128"/>
      <c r="N107" s="128"/>
      <c r="O107" s="161"/>
      <c r="P107" s="141"/>
      <c r="Q107" s="141"/>
      <c r="R107" s="161"/>
      <c r="S107" s="128"/>
      <c r="T107" s="128"/>
    </row>
    <row r="108" spans="1:20" x14ac:dyDescent="0.25">
      <c r="A108" s="128"/>
      <c r="B108" s="128"/>
      <c r="C108" s="128"/>
      <c r="D108" s="140"/>
      <c r="E108" s="162"/>
      <c r="F108" s="163"/>
      <c r="G108" s="162"/>
      <c r="H108" s="162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</row>
    <row r="109" spans="1:20" x14ac:dyDescent="0.25">
      <c r="A109" s="128"/>
      <c r="B109" s="128"/>
      <c r="C109" s="128"/>
      <c r="D109" s="148"/>
      <c r="E109" s="141"/>
      <c r="F109" s="141"/>
      <c r="G109" s="141"/>
      <c r="H109" s="164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</row>
    <row r="110" spans="1:20" x14ac:dyDescent="0.25">
      <c r="A110" s="128"/>
      <c r="B110" s="128"/>
      <c r="C110" s="128"/>
      <c r="D110" s="153"/>
      <c r="E110" s="141"/>
      <c r="F110" s="141"/>
      <c r="G110" s="141"/>
      <c r="H110" s="150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</row>
    <row r="111" spans="1:20" x14ac:dyDescent="0.25">
      <c r="A111" s="128"/>
      <c r="B111" s="128"/>
      <c r="C111" s="128"/>
      <c r="D111" s="155"/>
      <c r="E111" s="141"/>
      <c r="F111" s="141"/>
      <c r="G111" s="141"/>
      <c r="H111" s="150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</row>
    <row r="112" spans="1:20" x14ac:dyDescent="0.25">
      <c r="A112" s="128"/>
      <c r="B112" s="128"/>
      <c r="C112" s="128"/>
      <c r="D112" s="147"/>
      <c r="E112" s="141"/>
      <c r="F112" s="141"/>
      <c r="G112" s="141"/>
      <c r="H112" s="150"/>
      <c r="I112" s="129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</row>
    <row r="113" spans="1:20" x14ac:dyDescent="0.25">
      <c r="A113" s="128"/>
      <c r="B113" s="128"/>
      <c r="C113" s="128"/>
      <c r="D113" s="165"/>
      <c r="E113" s="149"/>
      <c r="F113" s="149"/>
      <c r="G113" s="149"/>
      <c r="H113" s="166"/>
      <c r="I113" s="129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</row>
    <row r="114" spans="1:20" x14ac:dyDescent="0.25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</row>
    <row r="115" spans="1:20" x14ac:dyDescent="0.25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</row>
    <row r="116" spans="1:20" x14ac:dyDescent="0.25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</row>
    <row r="117" spans="1:20" x14ac:dyDescent="0.25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</row>
    <row r="118" spans="1:20" x14ac:dyDescent="0.25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</row>
    <row r="119" spans="1:20" x14ac:dyDescent="0.25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</row>
    <row r="120" spans="1:20" x14ac:dyDescent="0.25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</row>
    <row r="121" spans="1:20" x14ac:dyDescent="0.25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</row>
    <row r="122" spans="1:20" x14ac:dyDescent="0.25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</row>
    <row r="123" spans="1:20" x14ac:dyDescent="0.25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</row>
  </sheetData>
  <mergeCells count="76">
    <mergeCell ref="B68:C68"/>
    <mergeCell ref="B69:C69"/>
    <mergeCell ref="B60:C60"/>
    <mergeCell ref="B61:C61"/>
    <mergeCell ref="B63:C63"/>
    <mergeCell ref="B64:C64"/>
    <mergeCell ref="B65:C65"/>
    <mergeCell ref="B67:C67"/>
    <mergeCell ref="B59:C59"/>
    <mergeCell ref="B44:C44"/>
    <mergeCell ref="B45:C45"/>
    <mergeCell ref="B47:C47"/>
    <mergeCell ref="B48:C48"/>
    <mergeCell ref="B49:C49"/>
    <mergeCell ref="B51:C51"/>
    <mergeCell ref="B52:C52"/>
    <mergeCell ref="B53:C53"/>
    <mergeCell ref="B55:C55"/>
    <mergeCell ref="B56:C56"/>
    <mergeCell ref="B57:C57"/>
    <mergeCell ref="B43:C43"/>
    <mergeCell ref="B28:C28"/>
    <mergeCell ref="B29:C29"/>
    <mergeCell ref="B31:C31"/>
    <mergeCell ref="B32:C32"/>
    <mergeCell ref="B33:C33"/>
    <mergeCell ref="B35:C35"/>
    <mergeCell ref="B36:C36"/>
    <mergeCell ref="B37:C37"/>
    <mergeCell ref="B39:C39"/>
    <mergeCell ref="B40:C40"/>
    <mergeCell ref="B41:C41"/>
    <mergeCell ref="B27:C27"/>
    <mergeCell ref="O12:O13"/>
    <mergeCell ref="Q12:Q13"/>
    <mergeCell ref="R12:R13"/>
    <mergeCell ref="B14:C14"/>
    <mergeCell ref="B16:C16"/>
    <mergeCell ref="B17:C17"/>
    <mergeCell ref="B20:C20"/>
    <mergeCell ref="B21:C21"/>
    <mergeCell ref="B23:C23"/>
    <mergeCell ref="B24:C24"/>
    <mergeCell ref="B25:C25"/>
    <mergeCell ref="J11:L11"/>
    <mergeCell ref="M11:O11"/>
    <mergeCell ref="B12:C12"/>
    <mergeCell ref="E12:E13"/>
    <mergeCell ref="F12:F13"/>
    <mergeCell ref="H12:H13"/>
    <mergeCell ref="I12:I13"/>
    <mergeCell ref="K12:K13"/>
    <mergeCell ref="L12:L13"/>
    <mergeCell ref="N12:N13"/>
    <mergeCell ref="J9:L9"/>
    <mergeCell ref="M9:O9"/>
    <mergeCell ref="P9:R9"/>
    <mergeCell ref="J10:L10"/>
    <mergeCell ref="M10:O10"/>
    <mergeCell ref="P10:R10"/>
    <mergeCell ref="D2:Q2"/>
    <mergeCell ref="G3:N3"/>
    <mergeCell ref="R5:T5"/>
    <mergeCell ref="A6:A11"/>
    <mergeCell ref="B6:C11"/>
    <mergeCell ref="D6:F11"/>
    <mergeCell ref="G6:I11"/>
    <mergeCell ref="J6:L6"/>
    <mergeCell ref="M6:O6"/>
    <mergeCell ref="P6:R6"/>
    <mergeCell ref="J7:L7"/>
    <mergeCell ref="M7:O7"/>
    <mergeCell ref="P7:R7"/>
    <mergeCell ref="J8:L8"/>
    <mergeCell ref="M8:O8"/>
    <mergeCell ref="P8:R8"/>
  </mergeCells>
  <pageMargins left="0" right="0" top="0" bottom="0" header="0" footer="0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2019-01-10T07:42:38Z</dcterms:modified>
</cp:coreProperties>
</file>